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E:\การเงินและบัญชี\งบการเงิน\ปีก่อน\งบการเงินประจำปี\งบปี 2565\"/>
    </mc:Choice>
  </mc:AlternateContent>
  <xr:revisionPtr revIDLastSave="0" documentId="13_ncr:1_{9306B38A-9EB1-4B53-99DA-ACD0381C413D}" xr6:coauthVersionLast="47" xr6:coauthVersionMax="47" xr10:uidLastSave="{00000000-0000-0000-0000-000000000000}"/>
  <bookViews>
    <workbookView xWindow="-120" yWindow="-120" windowWidth="21840" windowHeight="13140" tabRatio="980" firstSheet="2" activeTab="2" xr2:uid="{00000000-000D-0000-FFFF-FFFF00000000}"/>
  </bookViews>
  <sheets>
    <sheet name="L" sheetId="121" r:id="rId1"/>
    <sheet name="W" sheetId="120" r:id="rId2"/>
    <sheet name="งบฐานะการเงิน" sheetId="35" r:id="rId3"/>
    <sheet name="งบผลการดำเนินงาน" sheetId="98" r:id="rId4"/>
    <sheet name="งบเปลี่ยนแปลง" sheetId="99" r:id="rId5"/>
    <sheet name="4-5" sheetId="2" r:id="rId6"/>
    <sheet name="5" sheetId="40" state="hidden" r:id="rId7"/>
    <sheet name="6-7" sheetId="108" r:id="rId8"/>
    <sheet name="7" sheetId="110" state="hidden" r:id="rId9"/>
    <sheet name="8-11" sheetId="41" r:id="rId10"/>
    <sheet name="9" sheetId="112" state="hidden" r:id="rId11"/>
    <sheet name="10" sheetId="43" state="hidden" r:id="rId12"/>
    <sheet name="11" sheetId="45" state="hidden" r:id="rId13"/>
    <sheet name="12-13" sheetId="96" r:id="rId14"/>
    <sheet name="13" sheetId="47" state="hidden" r:id="rId15"/>
    <sheet name="14-16" sheetId="50" r:id="rId16"/>
    <sheet name="15" sheetId="53" state="hidden" r:id="rId17"/>
    <sheet name="16" sheetId="57" state="hidden" r:id="rId18"/>
    <sheet name="17" sheetId="63" r:id="rId19"/>
    <sheet name="18" sheetId="88" r:id="rId20"/>
    <sheet name="19-20" sheetId="118" r:id="rId21"/>
    <sheet name="20" sheetId="68" state="hidden" r:id="rId22"/>
    <sheet name="21-23" sheetId="102" r:id="rId23"/>
    <sheet name="22" sheetId="69" state="hidden" r:id="rId24"/>
    <sheet name="23" sheetId="67" state="hidden" r:id="rId25"/>
    <sheet name="24-25" sheetId="86" r:id="rId26"/>
    <sheet name="25" sheetId="103" state="hidden" r:id="rId27"/>
    <sheet name="26-27" sheetId="71" r:id="rId28"/>
    <sheet name="27" sheetId="72" state="hidden" r:id="rId29"/>
    <sheet name="28-30" sheetId="75" r:id="rId30"/>
    <sheet name="29" sheetId="76" state="hidden" r:id="rId31"/>
    <sheet name="30" sheetId="95" state="hidden" r:id="rId32"/>
    <sheet name="31-33" sheetId="78" r:id="rId33"/>
    <sheet name="32" sheetId="115" state="hidden" r:id="rId34"/>
    <sheet name="33" sheetId="79" state="hidden" r:id="rId35"/>
    <sheet name="34-35" sheetId="80" r:id="rId36"/>
    <sheet name="35" sheetId="105" state="hidden" r:id="rId37"/>
    <sheet name="36" sheetId="81" r:id="rId38"/>
    <sheet name="37" sheetId="123" r:id="rId39"/>
  </sheets>
  <externalReferences>
    <externalReference r:id="rId40"/>
  </externalReferences>
  <definedNames>
    <definedName name="_xlnm.Print_Titles" localSheetId="38">'37'!$5:$6</definedName>
    <definedName name="_xlnm.Print_Titles" localSheetId="5">'4-5'!$3:$5</definedName>
    <definedName name="_xlnm.Print_Titles" localSheetId="2">งบฐานะการเงิน!$1:$3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3" i="123" l="1"/>
  <c r="D73" i="123" s="1"/>
  <c r="D72" i="123"/>
  <c r="C72" i="123"/>
  <c r="D38" i="118"/>
  <c r="D26" i="118"/>
  <c r="D39" i="118" s="1"/>
  <c r="M162" i="120"/>
  <c r="N100" i="120"/>
  <c r="N102" i="120"/>
  <c r="N103" i="120"/>
  <c r="N104" i="120"/>
  <c r="N105" i="120"/>
  <c r="N106" i="120"/>
  <c r="N107" i="120"/>
  <c r="N108" i="120"/>
  <c r="N109" i="120"/>
  <c r="N110" i="120"/>
  <c r="N111" i="120"/>
  <c r="N112" i="120"/>
  <c r="N113" i="120"/>
  <c r="N114" i="120"/>
  <c r="N115" i="120"/>
  <c r="N116" i="120"/>
  <c r="N117" i="120"/>
  <c r="N118" i="120"/>
  <c r="N119" i="120"/>
  <c r="N120" i="120"/>
  <c r="N121" i="120"/>
  <c r="N122" i="120"/>
  <c r="N123" i="120"/>
  <c r="N124" i="120"/>
  <c r="N125" i="120"/>
  <c r="N126" i="120"/>
  <c r="N127" i="120"/>
  <c r="N128" i="120"/>
  <c r="N129" i="120"/>
  <c r="N130" i="120"/>
  <c r="N131" i="120"/>
  <c r="N132" i="120"/>
  <c r="N133" i="120"/>
  <c r="N134" i="120"/>
  <c r="N135" i="120"/>
  <c r="N136" i="120"/>
  <c r="N137" i="120"/>
  <c r="N138" i="120"/>
  <c r="N139" i="120"/>
  <c r="N140" i="120"/>
  <c r="N141" i="120"/>
  <c r="N142" i="120"/>
  <c r="N143" i="120"/>
  <c r="N144" i="120"/>
  <c r="N145" i="120"/>
  <c r="N146" i="120"/>
  <c r="N147" i="120"/>
  <c r="N148" i="120"/>
  <c r="N149" i="120"/>
  <c r="N150" i="120"/>
  <c r="N151" i="120"/>
  <c r="N152" i="120"/>
  <c r="N153" i="120"/>
  <c r="N154" i="120"/>
  <c r="N155" i="120"/>
  <c r="N156" i="120"/>
  <c r="N157" i="120"/>
  <c r="N158" i="120"/>
  <c r="N159" i="120"/>
  <c r="N160" i="120"/>
  <c r="N161" i="120"/>
  <c r="N162" i="120"/>
  <c r="N163" i="120"/>
  <c r="N164" i="120"/>
  <c r="N38" i="120"/>
  <c r="N39" i="120"/>
  <c r="N40" i="120"/>
  <c r="N41" i="120"/>
  <c r="N42" i="120"/>
  <c r="N43" i="120"/>
  <c r="N44" i="120"/>
  <c r="N45" i="120"/>
  <c r="N46" i="120"/>
  <c r="N47" i="120"/>
  <c r="N48" i="120"/>
  <c r="N49" i="120"/>
  <c r="N50" i="120"/>
  <c r="N51" i="120"/>
  <c r="N52" i="120"/>
  <c r="N53" i="120"/>
  <c r="N54" i="120"/>
  <c r="N55" i="120"/>
  <c r="N56" i="120"/>
  <c r="N57" i="120"/>
  <c r="N58" i="120"/>
  <c r="N59" i="120"/>
  <c r="N60" i="120"/>
  <c r="N61" i="120"/>
  <c r="N62" i="120"/>
  <c r="N63" i="120"/>
  <c r="N64" i="120"/>
  <c r="N65" i="120"/>
  <c r="N66" i="120"/>
  <c r="N67" i="120"/>
  <c r="N68" i="120"/>
  <c r="N69" i="120"/>
  <c r="N70" i="120"/>
  <c r="N71" i="120"/>
  <c r="N72" i="120"/>
  <c r="N73" i="120"/>
  <c r="N74" i="120"/>
  <c r="N75" i="120"/>
  <c r="N76" i="120"/>
  <c r="N77" i="120"/>
  <c r="N78" i="120"/>
  <c r="N79" i="120"/>
  <c r="N80" i="120"/>
  <c r="N81" i="120"/>
  <c r="N82" i="120"/>
  <c r="N83" i="120"/>
  <c r="N84" i="120"/>
  <c r="N85" i="120"/>
  <c r="N86" i="120"/>
  <c r="N87" i="120"/>
  <c r="N88" i="120"/>
  <c r="N89" i="120"/>
  <c r="N90" i="120"/>
  <c r="N91" i="120"/>
  <c r="N92" i="120"/>
  <c r="N93" i="120"/>
  <c r="N94" i="120"/>
  <c r="N95" i="120"/>
  <c r="N96" i="120"/>
  <c r="N97" i="120"/>
  <c r="N98" i="120"/>
  <c r="N99" i="120"/>
  <c r="N101" i="120"/>
  <c r="N25" i="120"/>
  <c r="N26" i="120"/>
  <c r="N27" i="120"/>
  <c r="N28" i="120"/>
  <c r="N29" i="120"/>
  <c r="N30" i="120"/>
  <c r="N31" i="120"/>
  <c r="N32" i="120"/>
  <c r="N33" i="120"/>
  <c r="N34" i="120"/>
  <c r="N35" i="120"/>
  <c r="N36" i="120"/>
  <c r="N37" i="120"/>
  <c r="N5" i="120"/>
  <c r="N6" i="120"/>
  <c r="N7" i="120"/>
  <c r="N8" i="120"/>
  <c r="N9" i="120"/>
  <c r="N10" i="120"/>
  <c r="N11" i="120"/>
  <c r="N12" i="120"/>
  <c r="N13" i="120"/>
  <c r="N14" i="120"/>
  <c r="N15" i="120"/>
  <c r="N16" i="120"/>
  <c r="N17" i="120"/>
  <c r="N18" i="120"/>
  <c r="N19" i="120"/>
  <c r="N20" i="120"/>
  <c r="N21" i="120"/>
  <c r="N22" i="120"/>
  <c r="N23" i="120"/>
  <c r="N24" i="120"/>
  <c r="N4" i="120"/>
  <c r="M49" i="120"/>
  <c r="M50" i="120"/>
  <c r="M51" i="120"/>
  <c r="M52" i="120"/>
  <c r="M53" i="120"/>
  <c r="M54" i="120"/>
  <c r="M55" i="120"/>
  <c r="M56" i="120"/>
  <c r="M57" i="120"/>
  <c r="M58" i="120"/>
  <c r="M59" i="120"/>
  <c r="M60" i="120"/>
  <c r="M61" i="120"/>
  <c r="M62" i="120"/>
  <c r="M63" i="120"/>
  <c r="M64" i="120"/>
  <c r="M65" i="120"/>
  <c r="M66" i="120"/>
  <c r="M67" i="120"/>
  <c r="M68" i="120"/>
  <c r="M69" i="120"/>
  <c r="M70" i="120"/>
  <c r="M71" i="120"/>
  <c r="M72" i="120"/>
  <c r="M73" i="120"/>
  <c r="M74" i="120"/>
  <c r="M75" i="120"/>
  <c r="M76" i="120"/>
  <c r="M77" i="120"/>
  <c r="M78" i="120"/>
  <c r="M79" i="120"/>
  <c r="M80" i="120"/>
  <c r="M81" i="120"/>
  <c r="M82" i="120"/>
  <c r="M83" i="120"/>
  <c r="M84" i="120"/>
  <c r="M85" i="120"/>
  <c r="M86" i="120"/>
  <c r="M87" i="120"/>
  <c r="M88" i="120"/>
  <c r="M89" i="120"/>
  <c r="M90" i="120"/>
  <c r="M91" i="120"/>
  <c r="M92" i="120"/>
  <c r="M93" i="120"/>
  <c r="M94" i="120"/>
  <c r="M95" i="120"/>
  <c r="M96" i="120"/>
  <c r="M97" i="120"/>
  <c r="M98" i="120"/>
  <c r="M99" i="120"/>
  <c r="M100" i="120"/>
  <c r="M101" i="120"/>
  <c r="M102" i="120"/>
  <c r="M103" i="120"/>
  <c r="M104" i="120"/>
  <c r="M105" i="120"/>
  <c r="M106" i="120"/>
  <c r="M107" i="120"/>
  <c r="M108" i="120"/>
  <c r="M109" i="120"/>
  <c r="M110" i="120"/>
  <c r="M111" i="120"/>
  <c r="M112" i="120"/>
  <c r="M113" i="120"/>
  <c r="M114" i="120"/>
  <c r="M115" i="120"/>
  <c r="M116" i="120"/>
  <c r="M117" i="120"/>
  <c r="M118" i="120"/>
  <c r="M119" i="120"/>
  <c r="M120" i="120"/>
  <c r="M121" i="120"/>
  <c r="M122" i="120"/>
  <c r="M123" i="120"/>
  <c r="M124" i="120"/>
  <c r="M125" i="120"/>
  <c r="M126" i="120"/>
  <c r="M127" i="120"/>
  <c r="M128" i="120"/>
  <c r="M129" i="120"/>
  <c r="M130" i="120"/>
  <c r="M131" i="120"/>
  <c r="M132" i="120"/>
  <c r="M133" i="120"/>
  <c r="M134" i="120"/>
  <c r="M135" i="120"/>
  <c r="M136" i="120"/>
  <c r="M137" i="120"/>
  <c r="M138" i="120"/>
  <c r="M139" i="120"/>
  <c r="M140" i="120"/>
  <c r="M141" i="120"/>
  <c r="M142" i="120"/>
  <c r="M143" i="120"/>
  <c r="M144" i="120"/>
  <c r="M145" i="120"/>
  <c r="M146" i="120"/>
  <c r="M147" i="120"/>
  <c r="M148" i="120"/>
  <c r="M149" i="120"/>
  <c r="M150" i="120"/>
  <c r="M151" i="120"/>
  <c r="M152" i="120"/>
  <c r="M153" i="120"/>
  <c r="M154" i="120"/>
  <c r="M155" i="120"/>
  <c r="M156" i="120"/>
  <c r="M157" i="120"/>
  <c r="M158" i="120"/>
  <c r="M159" i="120"/>
  <c r="M160" i="120"/>
  <c r="M161" i="120"/>
  <c r="M163" i="120"/>
  <c r="M164" i="120"/>
  <c r="M5" i="120"/>
  <c r="M6" i="120"/>
  <c r="M7" i="120"/>
  <c r="M8" i="120"/>
  <c r="M9" i="120"/>
  <c r="M10" i="120"/>
  <c r="M11" i="120"/>
  <c r="M12" i="120"/>
  <c r="M13" i="120"/>
  <c r="M14" i="120"/>
  <c r="M15" i="120"/>
  <c r="M16" i="120"/>
  <c r="M17" i="120"/>
  <c r="M18" i="120"/>
  <c r="M19" i="120"/>
  <c r="M20" i="120"/>
  <c r="M21" i="120"/>
  <c r="M22" i="120"/>
  <c r="M23" i="120"/>
  <c r="M24" i="120"/>
  <c r="M25" i="120"/>
  <c r="M26" i="120"/>
  <c r="M27" i="120"/>
  <c r="M28" i="120"/>
  <c r="M29" i="120"/>
  <c r="M30" i="120"/>
  <c r="M31" i="120"/>
  <c r="M32" i="120"/>
  <c r="M33" i="120"/>
  <c r="M34" i="120"/>
  <c r="M35" i="120"/>
  <c r="M36" i="120"/>
  <c r="M37" i="120"/>
  <c r="M38" i="120"/>
  <c r="M39" i="120"/>
  <c r="M40" i="120"/>
  <c r="M41" i="120"/>
  <c r="M42" i="120"/>
  <c r="M43" i="120"/>
  <c r="M44" i="120"/>
  <c r="M45" i="120"/>
  <c r="M46" i="120"/>
  <c r="M47" i="120"/>
  <c r="M48" i="120"/>
  <c r="M4" i="120"/>
  <c r="AG102" i="120"/>
  <c r="B74" i="123"/>
  <c r="D70" i="123"/>
  <c r="D69" i="123"/>
  <c r="D67" i="123"/>
  <c r="B67" i="123"/>
  <c r="D53" i="123"/>
  <c r="C53" i="123"/>
  <c r="B53" i="123"/>
  <c r="D41" i="123"/>
  <c r="C41" i="123"/>
  <c r="B41" i="123"/>
  <c r="D22" i="123"/>
  <c r="B22" i="123"/>
  <c r="D19" i="123"/>
  <c r="C19" i="123"/>
  <c r="B19" i="123"/>
  <c r="D74" i="123" l="1"/>
  <c r="C74" i="123"/>
  <c r="J9" i="35"/>
  <c r="C39" i="80" l="1"/>
  <c r="B39" i="80"/>
  <c r="C32" i="80"/>
  <c r="C34" i="80" s="1"/>
  <c r="C27" i="78"/>
  <c r="C25" i="78"/>
  <c r="C24" i="78"/>
  <c r="C19" i="78"/>
  <c r="E23" i="98" s="1"/>
  <c r="C36" i="75"/>
  <c r="C26" i="75"/>
  <c r="C19" i="75"/>
  <c r="C17" i="75"/>
  <c r="C47" i="71"/>
  <c r="B47" i="71"/>
  <c r="C165" i="86"/>
  <c r="C179" i="86" s="1"/>
  <c r="C41" i="102"/>
  <c r="C40" i="102"/>
  <c r="C39" i="102"/>
  <c r="C37" i="102"/>
  <c r="C32" i="102"/>
  <c r="C38" i="50"/>
  <c r="C26" i="50"/>
  <c r="C42" i="96"/>
  <c r="C37" i="96"/>
  <c r="C28" i="96"/>
  <c r="D13" i="41"/>
  <c r="F11" i="2"/>
  <c r="J7" i="35" s="1"/>
  <c r="G24" i="108"/>
  <c r="G28" i="108" s="1"/>
  <c r="G7" i="108"/>
  <c r="G35" i="108"/>
  <c r="G34" i="108"/>
  <c r="F26" i="2"/>
  <c r="F25" i="2"/>
  <c r="F26" i="110"/>
  <c r="E16" i="40"/>
  <c r="G34" i="88"/>
  <c r="E34" i="88"/>
  <c r="E23" i="88"/>
  <c r="C30" i="78" l="1"/>
  <c r="E24" i="98" s="1"/>
  <c r="C42" i="102"/>
  <c r="C28" i="75"/>
  <c r="C43" i="96"/>
  <c r="C40" i="80"/>
  <c r="G12" i="88"/>
  <c r="E12" i="88"/>
  <c r="A3" i="105"/>
  <c r="A1" i="105"/>
  <c r="A3" i="115"/>
  <c r="A1" i="115"/>
  <c r="A3" i="79"/>
  <c r="A1" i="79"/>
  <c r="A3" i="95"/>
  <c r="A1" i="95"/>
  <c r="A3" i="76"/>
  <c r="A1" i="76"/>
  <c r="A3" i="72"/>
  <c r="A1" i="72"/>
  <c r="A3" i="103"/>
  <c r="A1" i="103"/>
  <c r="A3" i="67"/>
  <c r="A1" i="67"/>
  <c r="A3" i="69"/>
  <c r="A1" i="69"/>
  <c r="A3" i="68"/>
  <c r="A1" i="68"/>
  <c r="A3" i="57"/>
  <c r="A1" i="57"/>
  <c r="A3" i="53"/>
  <c r="A1" i="53"/>
  <c r="A3" i="47"/>
  <c r="A3" i="45"/>
  <c r="A3" i="43"/>
  <c r="A3" i="112"/>
  <c r="A3" i="40"/>
  <c r="J24" i="99"/>
  <c r="J20" i="99"/>
  <c r="J15" i="99"/>
  <c r="J11" i="99"/>
  <c r="G24" i="99"/>
  <c r="H24" i="99"/>
  <c r="G20" i="99"/>
  <c r="H20" i="99"/>
  <c r="H11" i="99"/>
  <c r="G15" i="99"/>
  <c r="H15" i="99"/>
  <c r="G11" i="99"/>
  <c r="F23" i="99"/>
  <c r="F22" i="99"/>
  <c r="F19" i="99"/>
  <c r="F18" i="99"/>
  <c r="F14" i="99"/>
  <c r="F13" i="99"/>
  <c r="F10" i="99"/>
  <c r="F9" i="99"/>
  <c r="F8" i="99"/>
  <c r="E23" i="99"/>
  <c r="E22" i="99"/>
  <c r="E19" i="99"/>
  <c r="E18" i="99"/>
  <c r="E14" i="99"/>
  <c r="E13" i="99"/>
  <c r="E10" i="99"/>
  <c r="E9" i="99"/>
  <c r="E8" i="99"/>
  <c r="D10" i="99"/>
  <c r="D23" i="99"/>
  <c r="D19" i="99"/>
  <c r="D18" i="99"/>
  <c r="D17" i="99"/>
  <c r="D14" i="99"/>
  <c r="I14" i="99" s="1"/>
  <c r="K14" i="99" s="1"/>
  <c r="D13" i="99"/>
  <c r="D9" i="99"/>
  <c r="D8" i="99"/>
  <c r="A3" i="99"/>
  <c r="A3" i="98"/>
  <c r="C13" i="79"/>
  <c r="E21" i="98"/>
  <c r="B18" i="72"/>
  <c r="D18" i="98" s="1"/>
  <c r="C6" i="81"/>
  <c r="C78" i="81" s="1"/>
  <c r="E27" i="98" s="1"/>
  <c r="C17" i="105"/>
  <c r="C16" i="80"/>
  <c r="C11" i="80"/>
  <c r="C10" i="79"/>
  <c r="C8" i="79"/>
  <c r="C7" i="79"/>
  <c r="C18" i="76"/>
  <c r="C11" i="76"/>
  <c r="C9" i="76"/>
  <c r="C18" i="72"/>
  <c r="E18" i="98" s="1"/>
  <c r="C14" i="103"/>
  <c r="C6" i="102"/>
  <c r="C69" i="67"/>
  <c r="C56" i="67"/>
  <c r="C19" i="67"/>
  <c r="C7" i="67"/>
  <c r="I19" i="99" l="1"/>
  <c r="K19" i="99" s="1"/>
  <c r="F11" i="99"/>
  <c r="F15" i="99" s="1"/>
  <c r="F17" i="99" s="1"/>
  <c r="F20" i="99" s="1"/>
  <c r="F24" i="99" s="1"/>
  <c r="I23" i="99"/>
  <c r="K23" i="99" s="1"/>
  <c r="I8" i="99"/>
  <c r="I9" i="99"/>
  <c r="K9" i="99" s="1"/>
  <c r="E11" i="99"/>
  <c r="E15" i="99" s="1"/>
  <c r="E17" i="99" s="1"/>
  <c r="E20" i="99" s="1"/>
  <c r="E24" i="99" s="1"/>
  <c r="I13" i="99"/>
  <c r="K13" i="99" s="1"/>
  <c r="K15" i="99" s="1"/>
  <c r="C17" i="80"/>
  <c r="E25" i="98" s="1"/>
  <c r="D20" i="99"/>
  <c r="I18" i="99"/>
  <c r="K18" i="99" s="1"/>
  <c r="D11" i="99"/>
  <c r="D15" i="99" s="1"/>
  <c r="I10" i="99"/>
  <c r="K10" i="99" s="1"/>
  <c r="K8" i="99"/>
  <c r="I15" i="99" l="1"/>
  <c r="I17" i="99"/>
  <c r="K17" i="99" s="1"/>
  <c r="K11" i="99"/>
  <c r="I11" i="99"/>
  <c r="D22" i="99"/>
  <c r="I20" i="99" l="1"/>
  <c r="D24" i="99"/>
  <c r="I22" i="99"/>
  <c r="K22" i="99" s="1"/>
  <c r="C105" i="86"/>
  <c r="B105" i="86"/>
  <c r="C72" i="86"/>
  <c r="B72" i="86"/>
  <c r="C50" i="86"/>
  <c r="B50" i="86"/>
  <c r="C26" i="86"/>
  <c r="B26" i="86"/>
  <c r="C24" i="105"/>
  <c r="C19" i="105"/>
  <c r="B24" i="105"/>
  <c r="C10" i="75"/>
  <c r="E19" i="98" s="1"/>
  <c r="B16" i="80"/>
  <c r="C10" i="115"/>
  <c r="C11" i="78"/>
  <c r="E22" i="98" s="1"/>
  <c r="C10" i="95"/>
  <c r="C20" i="76"/>
  <c r="E20" i="98" s="1"/>
  <c r="C31" i="71"/>
  <c r="E17" i="98" s="1"/>
  <c r="C28" i="103"/>
  <c r="E14" i="98" s="1"/>
  <c r="C128" i="86"/>
  <c r="C153" i="86" s="1"/>
  <c r="E13" i="98" s="1"/>
  <c r="C79" i="67"/>
  <c r="E11" i="98" s="1"/>
  <c r="C13" i="69"/>
  <c r="E10" i="98" s="1"/>
  <c r="C21" i="102"/>
  <c r="E9" i="98" s="1"/>
  <c r="D27" i="68"/>
  <c r="E8" i="98" s="1"/>
  <c r="D11" i="118"/>
  <c r="J56" i="35" s="1"/>
  <c r="J59" i="35" s="1"/>
  <c r="J32" i="35"/>
  <c r="J30" i="35"/>
  <c r="C12" i="53"/>
  <c r="J31" i="35" s="1"/>
  <c r="D7" i="41"/>
  <c r="J12" i="35" s="1"/>
  <c r="F16" i="110"/>
  <c r="F20" i="110" s="1"/>
  <c r="J10" i="35" s="1"/>
  <c r="E10" i="40"/>
  <c r="J8" i="35" s="1"/>
  <c r="J21" i="35"/>
  <c r="J14" i="35"/>
  <c r="G23" i="88"/>
  <c r="C12" i="63"/>
  <c r="J45" i="35" s="1"/>
  <c r="J48" i="35" s="1"/>
  <c r="C14" i="57"/>
  <c r="J36" i="35" s="1"/>
  <c r="C16" i="50"/>
  <c r="C24" i="47"/>
  <c r="C23" i="47"/>
  <c r="C18" i="47"/>
  <c r="C9" i="47"/>
  <c r="C16" i="96"/>
  <c r="C9" i="96"/>
  <c r="F27" i="110"/>
  <c r="C11" i="45"/>
  <c r="J19" i="35" s="1"/>
  <c r="C13" i="43"/>
  <c r="J15" i="35" s="1"/>
  <c r="C8" i="112"/>
  <c r="E17" i="40"/>
  <c r="E19" i="110"/>
  <c r="AL5" i="120"/>
  <c r="AL6" i="120"/>
  <c r="AL7" i="120"/>
  <c r="AL8" i="120"/>
  <c r="AL9" i="120"/>
  <c r="AL10" i="120"/>
  <c r="AL11" i="120"/>
  <c r="AL12" i="120"/>
  <c r="D18" i="2" s="1"/>
  <c r="AL13" i="120"/>
  <c r="AL14" i="120"/>
  <c r="AL15" i="120"/>
  <c r="AL16" i="120"/>
  <c r="AL17" i="120"/>
  <c r="AL18" i="120"/>
  <c r="AL19" i="120"/>
  <c r="AL20" i="120"/>
  <c r="AL21" i="120"/>
  <c r="AL22" i="120"/>
  <c r="AL23" i="120"/>
  <c r="AL24" i="120"/>
  <c r="AL25" i="120"/>
  <c r="AL26" i="120"/>
  <c r="AL27" i="120"/>
  <c r="AL28" i="120"/>
  <c r="AL29" i="120"/>
  <c r="AL30" i="120"/>
  <c r="AL31" i="120"/>
  <c r="AL32" i="120"/>
  <c r="AL33" i="120"/>
  <c r="AL34" i="120"/>
  <c r="AL35" i="120"/>
  <c r="AL36" i="120"/>
  <c r="AL37" i="120"/>
  <c r="AL38" i="120"/>
  <c r="AL39" i="120"/>
  <c r="AL40" i="120"/>
  <c r="AL41" i="120"/>
  <c r="AL42" i="120"/>
  <c r="AL43" i="120"/>
  <c r="AL44" i="120"/>
  <c r="AL45" i="120"/>
  <c r="B27" i="96" s="1"/>
  <c r="AL46" i="120"/>
  <c r="AL47" i="120"/>
  <c r="B36" i="96" s="1"/>
  <c r="AL48" i="120"/>
  <c r="AL49" i="120"/>
  <c r="B40" i="96" s="1"/>
  <c r="AL50" i="120"/>
  <c r="B6" i="50" s="1"/>
  <c r="I30" i="35" s="1"/>
  <c r="AL51" i="120"/>
  <c r="B7" i="50" s="1"/>
  <c r="AL52" i="120"/>
  <c r="B11" i="50" s="1"/>
  <c r="AL53" i="120"/>
  <c r="AL54" i="120"/>
  <c r="AL55" i="120"/>
  <c r="AL56" i="120"/>
  <c r="AL57" i="120"/>
  <c r="AL58" i="120"/>
  <c r="AL59" i="120"/>
  <c r="AL60" i="120"/>
  <c r="AL61" i="120"/>
  <c r="AL62" i="120"/>
  <c r="B8" i="63" s="1"/>
  <c r="AL63" i="120"/>
  <c r="B9" i="63" s="1"/>
  <c r="AL4" i="120"/>
  <c r="AK5" i="120"/>
  <c r="AK6" i="120"/>
  <c r="AK7" i="120"/>
  <c r="D8" i="2" s="1"/>
  <c r="AK8" i="120"/>
  <c r="AK9" i="120"/>
  <c r="AK10" i="120"/>
  <c r="AK11" i="120"/>
  <c r="AK12" i="120"/>
  <c r="AK13" i="120"/>
  <c r="AK14" i="120"/>
  <c r="AK15" i="120"/>
  <c r="AK16" i="120"/>
  <c r="AK17" i="120"/>
  <c r="AK18" i="120"/>
  <c r="AK19" i="120"/>
  <c r="AK20" i="120"/>
  <c r="AK21" i="120"/>
  <c r="AK22" i="120"/>
  <c r="AK23" i="120"/>
  <c r="B6" i="96" s="1"/>
  <c r="AK24" i="120"/>
  <c r="AK25" i="120"/>
  <c r="AK26" i="120"/>
  <c r="AK27" i="120"/>
  <c r="AK28" i="120"/>
  <c r="AK29" i="120"/>
  <c r="AK30" i="120"/>
  <c r="AK31" i="120"/>
  <c r="AK32" i="120"/>
  <c r="AK33" i="120"/>
  <c r="AK34" i="120"/>
  <c r="AK35" i="120"/>
  <c r="AK36" i="120"/>
  <c r="AK37" i="120"/>
  <c r="AK38" i="120"/>
  <c r="AK39" i="120"/>
  <c r="AK40" i="120"/>
  <c r="AK41" i="120"/>
  <c r="AK42" i="120"/>
  <c r="AK43" i="120"/>
  <c r="AK44" i="120"/>
  <c r="AK45" i="120"/>
  <c r="AK46" i="120"/>
  <c r="AK47" i="120"/>
  <c r="AK48" i="120"/>
  <c r="AK49" i="120"/>
  <c r="AK50" i="120"/>
  <c r="AK51" i="120"/>
  <c r="AK52" i="120"/>
  <c r="AK53" i="120"/>
  <c r="AK54" i="120"/>
  <c r="AK55" i="120"/>
  <c r="AK56" i="120"/>
  <c r="AK57" i="120"/>
  <c r="AK58" i="120"/>
  <c r="AK59" i="120"/>
  <c r="AK60" i="120"/>
  <c r="AK61" i="120"/>
  <c r="AK62" i="120"/>
  <c r="AK63" i="120"/>
  <c r="AK64" i="120"/>
  <c r="AK65" i="120"/>
  <c r="AK66" i="120"/>
  <c r="AK4" i="120"/>
  <c r="A3" i="110"/>
  <c r="A1" i="47"/>
  <c r="A1" i="45"/>
  <c r="A1" i="43"/>
  <c r="A1" i="112"/>
  <c r="A1" i="110"/>
  <c r="A1" i="40"/>
  <c r="A1" i="99"/>
  <c r="A1" i="98"/>
  <c r="A1" i="35"/>
  <c r="X167" i="120"/>
  <c r="W167" i="120"/>
  <c r="F167" i="120"/>
  <c r="E167" i="120"/>
  <c r="AH164" i="120"/>
  <c r="AG164" i="120"/>
  <c r="AH163" i="120"/>
  <c r="AG163" i="120"/>
  <c r="AH162" i="120"/>
  <c r="AG162" i="120"/>
  <c r="AH161" i="120"/>
  <c r="AG161" i="120"/>
  <c r="B36" i="81" s="1"/>
  <c r="AH160" i="120"/>
  <c r="AG160" i="120"/>
  <c r="AH159" i="120"/>
  <c r="AG159" i="120"/>
  <c r="AH158" i="120"/>
  <c r="AG158" i="120"/>
  <c r="AH157" i="120"/>
  <c r="AG157" i="120"/>
  <c r="B32" i="80" s="1"/>
  <c r="AH156" i="120"/>
  <c r="AG156" i="120"/>
  <c r="B31" i="80" s="1"/>
  <c r="AH155" i="120"/>
  <c r="AG155" i="120"/>
  <c r="B30" i="80" s="1"/>
  <c r="AH154" i="120"/>
  <c r="AG154" i="120"/>
  <c r="B29" i="80" s="1"/>
  <c r="AH153" i="120"/>
  <c r="AG153" i="120"/>
  <c r="B23" i="80" s="1"/>
  <c r="AH152" i="120"/>
  <c r="AG152" i="120"/>
  <c r="B8" i="80" s="1"/>
  <c r="AH151" i="120"/>
  <c r="AG151" i="120"/>
  <c r="B7" i="80" s="1"/>
  <c r="AH150" i="120"/>
  <c r="AG150" i="120"/>
  <c r="AH149" i="120"/>
  <c r="AG149" i="120"/>
  <c r="AH148" i="120"/>
  <c r="AG148" i="120"/>
  <c r="AH147" i="120"/>
  <c r="AG147" i="120"/>
  <c r="AH146" i="120"/>
  <c r="AG146" i="120"/>
  <c r="AH145" i="120"/>
  <c r="AG145" i="120"/>
  <c r="AH144" i="120"/>
  <c r="AG144" i="120"/>
  <c r="AH143" i="120"/>
  <c r="AG143" i="120"/>
  <c r="AH142" i="120"/>
  <c r="AG142" i="120"/>
  <c r="AH141" i="120"/>
  <c r="AG141" i="120"/>
  <c r="AH140" i="120"/>
  <c r="AG140" i="120"/>
  <c r="AH139" i="120"/>
  <c r="AG139" i="120"/>
  <c r="AH138" i="120"/>
  <c r="AG138" i="120"/>
  <c r="AH137" i="120"/>
  <c r="AG137" i="120"/>
  <c r="B9" i="75" s="1"/>
  <c r="AH136" i="120"/>
  <c r="AG136" i="120"/>
  <c r="B12" i="71" s="1"/>
  <c r="AH135" i="120"/>
  <c r="AG135" i="120"/>
  <c r="B7" i="75" s="1"/>
  <c r="AH134" i="120"/>
  <c r="AG134" i="120"/>
  <c r="B25" i="75" s="1"/>
  <c r="AH133" i="120"/>
  <c r="AG133" i="120"/>
  <c r="B23" i="75" s="1"/>
  <c r="AH132" i="120"/>
  <c r="AG132" i="120"/>
  <c r="AH131" i="120"/>
  <c r="AG131" i="120"/>
  <c r="B22" i="75" s="1"/>
  <c r="AH130" i="120"/>
  <c r="AG130" i="120"/>
  <c r="B35" i="75" s="1"/>
  <c r="AH129" i="120"/>
  <c r="AG129" i="120"/>
  <c r="B16" i="78" s="1"/>
  <c r="B19" i="78" s="1"/>
  <c r="D23" i="98" s="1"/>
  <c r="AH128" i="120"/>
  <c r="AG128" i="120"/>
  <c r="B26" i="75" s="1"/>
  <c r="AH127" i="120"/>
  <c r="AG127" i="120"/>
  <c r="B10" i="78" s="1"/>
  <c r="AH126" i="120"/>
  <c r="AG126" i="120"/>
  <c r="B9" i="78" s="1"/>
  <c r="AH125" i="120"/>
  <c r="AG125" i="120"/>
  <c r="B8" i="78" s="1"/>
  <c r="AH124" i="120"/>
  <c r="AG124" i="120"/>
  <c r="B6" i="78" s="1"/>
  <c r="AH123" i="120"/>
  <c r="AG123" i="120"/>
  <c r="AH122" i="120"/>
  <c r="AG122" i="120"/>
  <c r="AH121" i="120"/>
  <c r="AG121" i="120"/>
  <c r="B34" i="75" s="1"/>
  <c r="AH120" i="120"/>
  <c r="AG120" i="120"/>
  <c r="AH119" i="120"/>
  <c r="AG119" i="120"/>
  <c r="AH118" i="120"/>
  <c r="AG118" i="120"/>
  <c r="B33" i="75" s="1"/>
  <c r="AH117" i="120"/>
  <c r="AG117" i="120"/>
  <c r="AH116" i="120"/>
  <c r="AG116" i="120"/>
  <c r="AH115" i="120"/>
  <c r="AG115" i="120"/>
  <c r="AH114" i="120"/>
  <c r="AG114" i="120"/>
  <c r="B16" i="75" s="1"/>
  <c r="AH113" i="120"/>
  <c r="AG113" i="120"/>
  <c r="B15" i="71" s="1"/>
  <c r="AH112" i="120"/>
  <c r="AG112" i="120"/>
  <c r="B24" i="71" s="1"/>
  <c r="AH111" i="120"/>
  <c r="AG111" i="120"/>
  <c r="B22" i="71" s="1"/>
  <c r="AH110" i="120"/>
  <c r="AG110" i="120"/>
  <c r="B28" i="71" s="1"/>
  <c r="AH109" i="120"/>
  <c r="AG109" i="120"/>
  <c r="B26" i="71" s="1"/>
  <c r="AH108" i="120"/>
  <c r="AG108" i="120"/>
  <c r="B23" i="71" s="1"/>
  <c r="AH107" i="120"/>
  <c r="AG107" i="120"/>
  <c r="B11" i="71" s="1"/>
  <c r="AH106" i="120"/>
  <c r="AG106" i="120"/>
  <c r="B7" i="71" s="1"/>
  <c r="AH105" i="120"/>
  <c r="AG105" i="120"/>
  <c r="B10" i="71" s="1"/>
  <c r="AH104" i="120"/>
  <c r="AG104" i="120"/>
  <c r="B18" i="71" s="1"/>
  <c r="AH103" i="120"/>
  <c r="AG103" i="120"/>
  <c r="B9" i="71" s="1"/>
  <c r="AH102" i="120"/>
  <c r="B6" i="71"/>
  <c r="AH101" i="120"/>
  <c r="B111" i="86" s="1"/>
  <c r="B128" i="86" s="1"/>
  <c r="B153" i="86" s="1"/>
  <c r="AG101" i="120"/>
  <c r="AH100" i="120"/>
  <c r="AG100" i="120"/>
  <c r="AH99" i="120"/>
  <c r="B29" i="102" s="1"/>
  <c r="AG99" i="120"/>
  <c r="AH98" i="120"/>
  <c r="B26" i="102" s="1"/>
  <c r="AG98" i="120"/>
  <c r="AH97" i="120"/>
  <c r="C32" i="118" s="1"/>
  <c r="AG97" i="120"/>
  <c r="AH96" i="120"/>
  <c r="C30" i="118" s="1"/>
  <c r="AG96" i="120"/>
  <c r="AH95" i="120"/>
  <c r="C29" i="118" s="1"/>
  <c r="AG95" i="120"/>
  <c r="AH94" i="120"/>
  <c r="C22" i="118" s="1"/>
  <c r="AG94" i="120"/>
  <c r="AH93" i="120"/>
  <c r="C21" i="118" s="1"/>
  <c r="AG93" i="120"/>
  <c r="AH92" i="120"/>
  <c r="C20" i="118" s="1"/>
  <c r="AG92" i="120"/>
  <c r="AH91" i="120"/>
  <c r="C18" i="118" s="1"/>
  <c r="AG91" i="120"/>
  <c r="AH90" i="120"/>
  <c r="C17" i="118" s="1"/>
  <c r="AG90" i="120"/>
  <c r="AH89" i="120"/>
  <c r="AG89" i="120"/>
  <c r="AH88" i="120"/>
  <c r="AG88" i="120"/>
  <c r="AH87" i="120"/>
  <c r="AG87" i="120"/>
  <c r="AH86" i="120"/>
  <c r="B6" i="102" s="1"/>
  <c r="B21" i="102" s="1"/>
  <c r="D9" i="98" s="1"/>
  <c r="AG86" i="120"/>
  <c r="AH85" i="120"/>
  <c r="B159" i="86" s="1"/>
  <c r="AG85" i="120"/>
  <c r="AH84" i="120"/>
  <c r="B158" i="86" s="1"/>
  <c r="AG84" i="120"/>
  <c r="AH83" i="120"/>
  <c r="AG83" i="120"/>
  <c r="AH82" i="120"/>
  <c r="B41" i="102" s="1"/>
  <c r="AG82" i="120"/>
  <c r="AH81" i="120"/>
  <c r="AG81" i="120"/>
  <c r="AH80" i="120"/>
  <c r="AG80" i="120"/>
  <c r="AH79" i="120"/>
  <c r="AG79" i="120"/>
  <c r="AH78" i="120"/>
  <c r="AG78" i="120"/>
  <c r="AH77" i="120"/>
  <c r="AG77" i="120"/>
  <c r="AH76" i="120"/>
  <c r="AG76" i="120"/>
  <c r="AH75" i="120"/>
  <c r="AG75" i="120"/>
  <c r="AH74" i="120"/>
  <c r="AG74" i="120"/>
  <c r="AH73" i="120"/>
  <c r="AG73" i="120"/>
  <c r="AH72" i="120"/>
  <c r="AG72" i="120"/>
  <c r="AH71" i="120"/>
  <c r="AG71" i="120"/>
  <c r="AH70" i="120"/>
  <c r="AG70" i="120"/>
  <c r="AH69" i="120"/>
  <c r="AG69" i="120"/>
  <c r="AH68" i="120"/>
  <c r="AG68" i="120"/>
  <c r="AH67" i="120"/>
  <c r="AG67" i="120"/>
  <c r="C38" i="118" l="1"/>
  <c r="C26" i="118"/>
  <c r="C39" i="118" s="1"/>
  <c r="B6" i="81"/>
  <c r="B32" i="102"/>
  <c r="B36" i="75"/>
  <c r="B19" i="75"/>
  <c r="B24" i="78"/>
  <c r="AG165" i="120"/>
  <c r="B18" i="75"/>
  <c r="B11" i="80"/>
  <c r="B17" i="80" s="1"/>
  <c r="D25" i="98" s="1"/>
  <c r="B77" i="81"/>
  <c r="B78" i="81" s="1"/>
  <c r="D27" i="98" s="1"/>
  <c r="B40" i="102"/>
  <c r="B165" i="86"/>
  <c r="B179" i="86" s="1"/>
  <c r="B8" i="96"/>
  <c r="B7" i="67"/>
  <c r="B17" i="75"/>
  <c r="B14" i="96"/>
  <c r="W168" i="120"/>
  <c r="AI66" i="120" s="1"/>
  <c r="AL66" i="120" s="1"/>
  <c r="C8" i="118" s="1"/>
  <c r="E20" i="108"/>
  <c r="E24" i="108" s="1"/>
  <c r="E28" i="108" s="1"/>
  <c r="B11" i="78"/>
  <c r="D22" i="98" s="1"/>
  <c r="B31" i="71"/>
  <c r="D17" i="98" s="1"/>
  <c r="B10" i="75"/>
  <c r="D19" i="98" s="1"/>
  <c r="B19" i="47"/>
  <c r="B38" i="96"/>
  <c r="B42" i="96" s="1"/>
  <c r="E6" i="108"/>
  <c r="D16" i="2"/>
  <c r="D19" i="2" s="1"/>
  <c r="B10" i="57"/>
  <c r="B34" i="50"/>
  <c r="C8" i="68"/>
  <c r="B7" i="69"/>
  <c r="B7" i="103"/>
  <c r="B8" i="95"/>
  <c r="B16" i="105"/>
  <c r="B39" i="102"/>
  <c r="AK165" i="120"/>
  <c r="E9" i="108"/>
  <c r="E10" i="108" s="1"/>
  <c r="I9" i="35" s="1"/>
  <c r="D7" i="40"/>
  <c r="B17" i="47"/>
  <c r="C9" i="68"/>
  <c r="B10" i="69"/>
  <c r="B19" i="67"/>
  <c r="B8" i="103"/>
  <c r="B9" i="95"/>
  <c r="B17" i="105"/>
  <c r="B37" i="102"/>
  <c r="B27" i="78"/>
  <c r="B16" i="47"/>
  <c r="B35" i="96"/>
  <c r="B37" i="96" s="1"/>
  <c r="B8" i="45"/>
  <c r="B11" i="45" s="1"/>
  <c r="I19" i="35" s="1"/>
  <c r="B30" i="41"/>
  <c r="C11" i="68"/>
  <c r="B56" i="67"/>
  <c r="B14" i="103"/>
  <c r="B8" i="76"/>
  <c r="B7" i="43"/>
  <c r="B13" i="43" s="1"/>
  <c r="I15" i="35" s="1"/>
  <c r="B18" i="41"/>
  <c r="B21" i="47"/>
  <c r="B23" i="47" s="1"/>
  <c r="C12" i="68"/>
  <c r="B69" i="67"/>
  <c r="B9" i="76"/>
  <c r="B25" i="78"/>
  <c r="B34" i="80"/>
  <c r="B40" i="80" s="1"/>
  <c r="B7" i="47"/>
  <c r="B26" i="96"/>
  <c r="B28" i="96" s="1"/>
  <c r="B7" i="112"/>
  <c r="B8" i="112" s="1"/>
  <c r="I14" i="35" s="1"/>
  <c r="B12" i="41"/>
  <c r="B13" i="41" s="1"/>
  <c r="D9" i="40"/>
  <c r="C13" i="68"/>
  <c r="B10" i="76"/>
  <c r="B15" i="76"/>
  <c r="D7" i="2"/>
  <c r="D11" i="2" s="1"/>
  <c r="I7" i="35" s="1"/>
  <c r="C19" i="68"/>
  <c r="B11" i="76"/>
  <c r="B18" i="76"/>
  <c r="B7" i="79"/>
  <c r="B8" i="105"/>
  <c r="B8" i="47"/>
  <c r="AH165" i="120"/>
  <c r="C20" i="68"/>
  <c r="B17" i="76"/>
  <c r="B7" i="115"/>
  <c r="B10" i="115" s="1"/>
  <c r="B8" i="79"/>
  <c r="B14" i="105"/>
  <c r="B11" i="57"/>
  <c r="B35" i="50"/>
  <c r="E7" i="108"/>
  <c r="C22" i="68"/>
  <c r="B7" i="95"/>
  <c r="B14" i="76"/>
  <c r="B10" i="79"/>
  <c r="B15" i="105"/>
  <c r="I24" i="99"/>
  <c r="C21" i="96"/>
  <c r="J20" i="35" s="1"/>
  <c r="J25" i="35" s="1"/>
  <c r="K20" i="99"/>
  <c r="K24" i="99" s="1"/>
  <c r="B7" i="53"/>
  <c r="B12" i="53" s="1"/>
  <c r="I31" i="35" s="1"/>
  <c r="B21" i="50"/>
  <c r="B26" i="50" s="1"/>
  <c r="C25" i="105"/>
  <c r="E26" i="98" s="1"/>
  <c r="E28" i="98" s="1"/>
  <c r="E15" i="98"/>
  <c r="J39" i="35"/>
  <c r="J49" i="35" s="1"/>
  <c r="J60" i="35" s="1"/>
  <c r="J16" i="35"/>
  <c r="F168" i="120"/>
  <c r="B6" i="41"/>
  <c r="B7" i="41" s="1"/>
  <c r="I12" i="35" s="1"/>
  <c r="E12" i="110"/>
  <c r="E16" i="110" s="1"/>
  <c r="E20" i="110" s="1"/>
  <c r="I10" i="35" s="1"/>
  <c r="B15" i="50"/>
  <c r="B10" i="96"/>
  <c r="B12" i="50"/>
  <c r="B7" i="96"/>
  <c r="B12" i="63"/>
  <c r="I45" i="35" s="1"/>
  <c r="I48" i="35" s="1"/>
  <c r="B16" i="96" l="1"/>
  <c r="B18" i="47"/>
  <c r="B14" i="57"/>
  <c r="I36" i="35" s="1"/>
  <c r="B28" i="75"/>
  <c r="B79" i="67"/>
  <c r="D11" i="98" s="1"/>
  <c r="B10" i="95"/>
  <c r="D21" i="98" s="1"/>
  <c r="B43" i="96"/>
  <c r="B30" i="78"/>
  <c r="D24" i="98" s="1"/>
  <c r="AH168" i="120"/>
  <c r="B9" i="96"/>
  <c r="AJ65" i="120"/>
  <c r="AJ64" i="120"/>
  <c r="AL64" i="120" s="1"/>
  <c r="B9" i="47"/>
  <c r="B20" i="76"/>
  <c r="D20" i="98" s="1"/>
  <c r="B42" i="102"/>
  <c r="B28" i="103"/>
  <c r="D14" i="98" s="1"/>
  <c r="B16" i="50"/>
  <c r="I32" i="35" s="1"/>
  <c r="B19" i="105"/>
  <c r="B25" i="105" s="1"/>
  <c r="D26" i="98" s="1"/>
  <c r="D10" i="40"/>
  <c r="I8" i="35" s="1"/>
  <c r="I16" i="35" s="1"/>
  <c r="B13" i="69"/>
  <c r="D10" i="98" s="1"/>
  <c r="B13" i="79"/>
  <c r="C27" i="68"/>
  <c r="D8" i="98" s="1"/>
  <c r="B38" i="50"/>
  <c r="E29" i="98"/>
  <c r="E31" i="98" s="1"/>
  <c r="J26" i="35"/>
  <c r="J61" i="35" s="1"/>
  <c r="B21" i="96" l="1"/>
  <c r="I20" i="35" s="1"/>
  <c r="I39" i="35"/>
  <c r="I49" i="35" s="1"/>
  <c r="B24" i="47"/>
  <c r="I21" i="35" s="1"/>
  <c r="D28" i="98"/>
  <c r="C6" i="118"/>
  <c r="AL65" i="120"/>
  <c r="C7" i="118" s="1"/>
  <c r="D13" i="98"/>
  <c r="D15" i="98" s="1"/>
  <c r="I25" i="35" l="1"/>
  <c r="I26" i="35" s="1"/>
  <c r="D29" i="98"/>
  <c r="D31" i="98" s="1"/>
  <c r="AL165" i="120"/>
  <c r="AL168" i="120" s="1"/>
  <c r="C11" i="118"/>
  <c r="I56" i="35" s="1"/>
  <c r="I59" i="35" s="1"/>
  <c r="I60" i="35" s="1"/>
  <c r="I61" i="35" l="1"/>
  <c r="B152" i="86"/>
  <c r="C152" i="8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8" authorId="0" shapeId="0" xr:uid="{00000000-0006-0000-2E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แยกออกมาจากค่าตอบแทนอื่น</t>
        </r>
      </text>
    </comment>
  </commentList>
</comments>
</file>

<file path=xl/sharedStrings.xml><?xml version="1.0" encoding="utf-8"?>
<sst xmlns="http://schemas.openxmlformats.org/spreadsheetml/2006/main" count="3636" uniqueCount="1643">
  <si>
    <t>งบแสดงฐานะการเงิน</t>
  </si>
  <si>
    <t>งบแสดงผลการดำเนินงานทางการเงิน</t>
  </si>
  <si>
    <t>งบแสดงการเปลี่ยนแปลงสินทรัพย์สุทธิ/ส่วนทุน</t>
  </si>
  <si>
    <t>1101010101.001</t>
  </si>
  <si>
    <t>เงินสดในมือ</t>
  </si>
  <si>
    <t>เงินฝากกระทรวงการคลัง</t>
  </si>
  <si>
    <t>เงินฝากสถาบันการเงิน</t>
  </si>
  <si>
    <t>ลูกหนี้เงินยืม</t>
  </si>
  <si>
    <t>1102010102.001</t>
  </si>
  <si>
    <t>ลูกหนี้เงินยืมเงินสะสม</t>
  </si>
  <si>
    <t>1102010102.002</t>
  </si>
  <si>
    <t>รายได้ค้างรับ</t>
  </si>
  <si>
    <t>ดอกเบี้ยรับจำนำค้างรับ</t>
  </si>
  <si>
    <t>1102050107.002</t>
  </si>
  <si>
    <t>รวม</t>
  </si>
  <si>
    <t>ลูกหนี้ค่าสินค้าและบริการ</t>
  </si>
  <si>
    <t>ลูกหนี้ค่าภาษี</t>
  </si>
  <si>
    <t>ลูกหนี้ค่ารักษาพยาบาล</t>
  </si>
  <si>
    <t>ลูกหนี้อื่น</t>
  </si>
  <si>
    <t>1102050123.999</t>
  </si>
  <si>
    <t>ค่าเผื่อหนี้สงสัยจะสูญ - ลูกหนี้อื่นบุคคลภายนอก</t>
  </si>
  <si>
    <t>ลูกหนี้เงินมัดจำและเงินประกัน</t>
  </si>
  <si>
    <t>1102050129.001</t>
  </si>
  <si>
    <t>รายได้เงินอุดหนุนค้างรับ</t>
  </si>
  <si>
    <t>1102050193.001</t>
  </si>
  <si>
    <t>เงินรอรับคืน</t>
  </si>
  <si>
    <t>1103020110.001</t>
  </si>
  <si>
    <t>เงินจ่ายล่วงหน้า</t>
  </si>
  <si>
    <t>1103020111.001</t>
  </si>
  <si>
    <t>1103020112.001</t>
  </si>
  <si>
    <t>ลูกหนี้ความรับผิดทางละเมิด</t>
  </si>
  <si>
    <t>1103020115.001</t>
  </si>
  <si>
    <t>เงินฝากประจำ</t>
  </si>
  <si>
    <t>1104010101.001</t>
  </si>
  <si>
    <t>เงินฝากประจำ-ระยะสั้น</t>
  </si>
  <si>
    <t>รวมเงินลงทุนระยะสั้น</t>
  </si>
  <si>
    <t>วัสดุคงคลัง</t>
  </si>
  <si>
    <t>1105010105.001</t>
  </si>
  <si>
    <t>ค่าใช้จ่ายจ่ายล่วงหน้า</t>
  </si>
  <si>
    <t>1106010103.001</t>
  </si>
  <si>
    <t>พักภาษีหัก ณ ที่จ่าย</t>
  </si>
  <si>
    <t>1106010199.001</t>
  </si>
  <si>
    <t>พักค่าปรับ</t>
  </si>
  <si>
    <t>1106010199.002</t>
  </si>
  <si>
    <t>ภาษีซื้อ</t>
  </si>
  <si>
    <t>1106010199.003</t>
  </si>
  <si>
    <t>ภาษีซื้อยังไม่ถึงกำหนดชำระ</t>
  </si>
  <si>
    <t>1106010199.004</t>
  </si>
  <si>
    <t>สินทรัพย์หมุนเวียนอื่น</t>
  </si>
  <si>
    <t>1106010199.999</t>
  </si>
  <si>
    <t>รวมสินทรัพย์หมุนเวียนอื่น</t>
  </si>
  <si>
    <t>1203010101.001</t>
  </si>
  <si>
    <t>เงินฝากประจำ-ระยะยาว</t>
  </si>
  <si>
    <t>เงินสมทบกองทุนส่งเสริมกิจการขององค์กรปกครองส่วนท้องถิ่น</t>
  </si>
  <si>
    <t>หุ้นในโรงพิมพ์อาสารักษาดินแดน</t>
  </si>
  <si>
    <t>1203020199.005</t>
  </si>
  <si>
    <t>เงินลงทุนอื่น</t>
  </si>
  <si>
    <t>รวมเงินลงทุนระยะยาว</t>
  </si>
  <si>
    <t>ที่ดิน</t>
  </si>
  <si>
    <t>อาคารและสิ่งปลูกสร้าง</t>
  </si>
  <si>
    <t>อาคารและสิ่งปลูกสร้าง (สุทธิ)</t>
  </si>
  <si>
    <t>ครุภัณฑ์</t>
  </si>
  <si>
    <t>ครุภัณฑ์ (สุทธิ)</t>
  </si>
  <si>
    <t>ที่ดิน อาคาร และอุปกรณ์ตามสัญญาเช่าการเงิน</t>
  </si>
  <si>
    <t>ที่ดิน อาคาร และอุปกรณ์ตามสัญญาเช่าการเงิน (สุทธิ)</t>
  </si>
  <si>
    <t>งานระหว่างก่อสร้าง</t>
  </si>
  <si>
    <t>1211010101.001</t>
  </si>
  <si>
    <t>รวมที่ดิน อาคาร และอุปกรณ์ (สุทธิ)</t>
  </si>
  <si>
    <t>ถนน</t>
  </si>
  <si>
    <t>1208010101.001</t>
  </si>
  <si>
    <t>1208010103.001</t>
  </si>
  <si>
    <t>ค่าเสื่อมราคาสะสมถนน</t>
  </si>
  <si>
    <t>ถนน (สุทธิ)</t>
  </si>
  <si>
    <t>สะพาน</t>
  </si>
  <si>
    <t>1208020101.001</t>
  </si>
  <si>
    <t>1208020103.001</t>
  </si>
  <si>
    <t>ค่าเสื่อมราคาสะสมสะพาน</t>
  </si>
  <si>
    <t>สะพาน (สุทธิ)</t>
  </si>
  <si>
    <t>เขื่อน</t>
  </si>
  <si>
    <t>1208030101.001</t>
  </si>
  <si>
    <t>1208030103.001</t>
  </si>
  <si>
    <t>ค่าเสื่อมราคาสะสมเขื่อน</t>
  </si>
  <si>
    <t>เขื่อน (สุทธิ)</t>
  </si>
  <si>
    <t>อ่างเก็บน้ำ</t>
  </si>
  <si>
    <t>1208040101.001</t>
  </si>
  <si>
    <t>1208040103.001</t>
  </si>
  <si>
    <t>ค่าเสื่อมราคาสะสมอ่างเก็บน้ำ</t>
  </si>
  <si>
    <t>อ่างเก็บน้ำ (สุทธิ)</t>
  </si>
  <si>
    <t>สินทรัพย์โครงสร้างพื้นฐานอื่น</t>
  </si>
  <si>
    <t>1208050101.001</t>
  </si>
  <si>
    <t>1208050103.001</t>
  </si>
  <si>
    <t>ค่าเสื่อมราคาสะสมสินทรัพย์โครงสร้างพื้นฐานอื่น</t>
  </si>
  <si>
    <t>สินทรัพย์โครงสร้างพื้นฐานอื่น (สุทธิ)</t>
  </si>
  <si>
    <t>สินทรัพย์โครงสร้างพื้นฐานอื่นไม่ระบุรายละเอียด</t>
  </si>
  <si>
    <t>1208070101.001</t>
  </si>
  <si>
    <t>1208070102.001</t>
  </si>
  <si>
    <t>ค่าเสื่อมราคาสะสมสินทรัพย์โครงสร้างพื้นฐานอื่นไม่ระบุรายละเอียด</t>
  </si>
  <si>
    <t>รวมสินทรัพย์โครงสร้างพื้นฐาน (สุทธิ)</t>
  </si>
  <si>
    <t>สินทรัพย์ไม่มีตัวตน</t>
  </si>
  <si>
    <t>สินทรัพย์ไม่หมุนเวียนอื่น</t>
  </si>
  <si>
    <t>เจ้าหนี้การค้า</t>
  </si>
  <si>
    <t>เจ้าหนี้ - ทรัพย์จำนำสูญหาย</t>
  </si>
  <si>
    <t>2101020199.001</t>
  </si>
  <si>
    <t>เจ้าหนี้ - ทรัพย์รับจำนำสูญหาย</t>
  </si>
  <si>
    <t>เจ้าหนี้ - ค่ารักษาพยาบาล</t>
  </si>
  <si>
    <t>รวมเจ้าหนี้ระยะสั้น</t>
  </si>
  <si>
    <t>ดอกเบี้ยค้างจ่าย</t>
  </si>
  <si>
    <t>2102020102.001</t>
  </si>
  <si>
    <t>ค่าสาธารณูปโภคค้างจ่าย</t>
  </si>
  <si>
    <t>2102040101.001</t>
  </si>
  <si>
    <t>ภาษีหัก ณ ที่จ่าย</t>
  </si>
  <si>
    <t>ใบสำคัญค้างจ่ายอื่น</t>
  </si>
  <si>
    <t>2102040110.001</t>
  </si>
  <si>
    <t>ค่าจ้างและค่าตอบแทนค้างจ่าย</t>
  </si>
  <si>
    <t>2102040199.001</t>
  </si>
  <si>
    <t>ค่าใช้จ่ายค้างจ่ายอื่น</t>
  </si>
  <si>
    <t>รายได้เงินอุดหนุนรับล่วงหน้า</t>
  </si>
  <si>
    <t>2103010102.001</t>
  </si>
  <si>
    <t>รายได้ค่าภาษีรับล่วงหน้า</t>
  </si>
  <si>
    <t>2103010103.002</t>
  </si>
  <si>
    <t>รายได้จากเงินกู้ของรัฐบาลรับล่วงหน้า</t>
  </si>
  <si>
    <t>2103010104.001</t>
  </si>
  <si>
    <t>เงินรับฝากรอคืนแผ่นดิน</t>
  </si>
  <si>
    <t>2104010101.001</t>
  </si>
  <si>
    <t>รายได้รอการรับรู้</t>
  </si>
  <si>
    <t>2109010199.001</t>
  </si>
  <si>
    <t>รายได้รอการรับรู้ - ระยะสั้น</t>
  </si>
  <si>
    <t>เงินรับฝากเงินทุนโครงการเศรษฐกิจชุมชน</t>
  </si>
  <si>
    <t>2111020199.006</t>
  </si>
  <si>
    <t>เงินรับฝากเงินทุนโครงการเศรษฐกิจชุมชน - ระยะสั้น</t>
  </si>
  <si>
    <t>เงินรับฝากชดใช้ค่าความเสียหาย</t>
  </si>
  <si>
    <t>2111020199.007</t>
  </si>
  <si>
    <t>เงินรับฝากจากการจัดเก็บภาษีบำรุงท้องที่</t>
  </si>
  <si>
    <t>เงินรับฝากอื่น</t>
  </si>
  <si>
    <t>เงินประกันสัญญา</t>
  </si>
  <si>
    <t>2112010101.001</t>
  </si>
  <si>
    <t>เงินประกันสัญญา - ระยะสั้น</t>
  </si>
  <si>
    <t>เงินประกันผลงาน</t>
  </si>
  <si>
    <t>2112010102.001</t>
  </si>
  <si>
    <t>เงินประกันผลงาน - ระยะสั้น</t>
  </si>
  <si>
    <t>เงินประกันอื่น</t>
  </si>
  <si>
    <t>หนี้สินหมุนเวียนอื่น</t>
  </si>
  <si>
    <t>2207020102.001</t>
  </si>
  <si>
    <t>เงินรับฝากเงินทุนโครงการเศรษฐกิจชุมชน - ระยะยาว</t>
  </si>
  <si>
    <t>เงินรับฝากเงินสะสมและเงินสมทบพนักงานสถานธนานุบาล</t>
  </si>
  <si>
    <t>2207020102.002</t>
  </si>
  <si>
    <t>2207020102.999</t>
  </si>
  <si>
    <t>เงินรับฝากอื่น - ระยะยาว</t>
  </si>
  <si>
    <t>2208010101.001</t>
  </si>
  <si>
    <t>เงินประกันสัญญา - ระยะยาว</t>
  </si>
  <si>
    <t>2208010102.001</t>
  </si>
  <si>
    <t>เงินประกันผลงาน - ระยะยาว</t>
  </si>
  <si>
    <t>รายได้ภาษี</t>
  </si>
  <si>
    <t>4401010101.001</t>
  </si>
  <si>
    <t>รายได้ภาษีโรงเรือนและที่ดิน</t>
  </si>
  <si>
    <t>4401010102.001</t>
  </si>
  <si>
    <t>รายได้ภาษีบำรุงท้องที่</t>
  </si>
  <si>
    <t>4401010103.001</t>
  </si>
  <si>
    <t>รายได้ภาษีป้าย</t>
  </si>
  <si>
    <t>4401010104.001</t>
  </si>
  <si>
    <t>รายได้ภาษีที่ดินและสิ่งปลูกสร้าง</t>
  </si>
  <si>
    <t>4401010105.001</t>
  </si>
  <si>
    <t>รายได้ภาษีบำรุง อบจ. จากการค้ายาสูบ</t>
  </si>
  <si>
    <t>4401010106.001</t>
  </si>
  <si>
    <t>รายได้ภาษีบำรุง อบจ. จากการค้าน้ำมัน/ก๊าซ</t>
  </si>
  <si>
    <t>4401010107.001</t>
  </si>
  <si>
    <t>รายได้ค่าธรรมเนียมบำรุง อบจ. จากผู้เข้าพักโรงแรม</t>
  </si>
  <si>
    <t>4401010108.001</t>
  </si>
  <si>
    <t>รายได้ภาษีเพื่อการศึกษา</t>
  </si>
  <si>
    <t>4401010198.001</t>
  </si>
  <si>
    <t>ปรับมูลค่ารายได้ค่าภาษี</t>
  </si>
  <si>
    <t>4401010199.001</t>
  </si>
  <si>
    <t>รายได้ภาษีอื่น ๆ</t>
  </si>
  <si>
    <t>รายได้อากร</t>
  </si>
  <si>
    <t>4401020101.001</t>
  </si>
  <si>
    <t>รายได้อากรการฆ่าสัตว์</t>
  </si>
  <si>
    <t>4401020102.001</t>
  </si>
  <si>
    <t>รายได้อากรรังนกอีแอ่น</t>
  </si>
  <si>
    <t>รายได้ค่าธรรมเนียม</t>
  </si>
  <si>
    <t>4401030101.001</t>
  </si>
  <si>
    <t>รายได้ค่าธรรมเนียมการประกอบกิจการฆ่าสัตว์</t>
  </si>
  <si>
    <t>4401030102.001</t>
  </si>
  <si>
    <t>รายได้ค่าธรรมเนียมการรับรองให้จำหน่ายเนื้อสัตว์</t>
  </si>
  <si>
    <t>4401030103.001</t>
  </si>
  <si>
    <t>รายได้ค่าธรรมเนียมใบอนุญาตการขายสุรา</t>
  </si>
  <si>
    <t>4401030104.001</t>
  </si>
  <si>
    <t>รายได้ค่าธรรมเนียมเกี่ยวกับใบอนุญาตการพนัน</t>
  </si>
  <si>
    <t>4401030105.001</t>
  </si>
  <si>
    <t>รายได้ค่าธรรมเนียมเกี่ยวกับการควบคุมอาคาร</t>
  </si>
  <si>
    <t>4401030106.001</t>
  </si>
  <si>
    <t>รายได้ค่าธรรมเนียมเก็บและขนมูลฝอย</t>
  </si>
  <si>
    <t>4401030107.001</t>
  </si>
  <si>
    <t>รายได้ค่าธรรมเนียมเก็บขนอุจจาระหรือสิ่งปฏิกูล</t>
  </si>
  <si>
    <t>4401030108.001</t>
  </si>
  <si>
    <t>รายได้ค่าธรรมเนียมในการออกหนังสือรับรองการแจ้งสถานที่จำหน่ายอาหารหรือสะสมอาหาร</t>
  </si>
  <si>
    <t>4401030109.001</t>
  </si>
  <si>
    <t>รายได้ค่าธรรมเนียมเกี่ยวกับสุสานและฌาปนสถาน</t>
  </si>
  <si>
    <t>4401030110.001</t>
  </si>
  <si>
    <t>รายได้ค่าธรรมเนียมปิด โปรย ติดตั้งแผ่นประกาศหรือแผ่นปลิวเพื่อการโฆษณา</t>
  </si>
  <si>
    <t>4401030111.001</t>
  </si>
  <si>
    <t>รายได้ค่าธรรมเนียมเกี่ยวกับทะเบียนราษฎร</t>
  </si>
  <si>
    <t>4401030112.001</t>
  </si>
  <si>
    <t>รายได้ค่าธรรมเนียมเกี่ยวกับบัตรประจำตัวประชาชน</t>
  </si>
  <si>
    <t>4401030113.001</t>
  </si>
  <si>
    <t>รายได้ค่าธรรมเนียมการฉีดวัคซีน / ใบรับรองการฉีดวัคซีน</t>
  </si>
  <si>
    <t>4401030114.001</t>
  </si>
  <si>
    <t>รายได้ค่าธรรมเนียมเกี่ยวกับโรคพิษสุนัขบ้า</t>
  </si>
  <si>
    <t>4401030115.001</t>
  </si>
  <si>
    <t>รายได้ค่าธรรมเนียมเครื่องหมายประจำตัวสัตว์</t>
  </si>
  <si>
    <t>4401030116.001</t>
  </si>
  <si>
    <t>รายได้ค่าธรรมเนียมตามประมวลกฎหมายที่ดินมาตรา 9</t>
  </si>
  <si>
    <t>4401030117.001</t>
  </si>
  <si>
    <t>รายได้ค่าธรรมเนียมการขอรับใบอนุญาตเป็นผู้มีสิทธิทำรายงานผลกระทบสิ่งแวดล้อม</t>
  </si>
  <si>
    <t>4401030118.001</t>
  </si>
  <si>
    <t>รายได้ค่าธรรมเนียมใบอนุญาตเป็นผู้มีสิทธิทำรายงานผลกระทบสิ่งแวดล้อม</t>
  </si>
  <si>
    <t>4401030119.001</t>
  </si>
  <si>
    <t>รายได้ค่าธรรมเนียมคำขอรับใบอนุญาตเป็นผู้ควบคุม</t>
  </si>
  <si>
    <t>4401030120.001</t>
  </si>
  <si>
    <t>รายได้ค่าธรรมเนียมใบอนุญาตเป็นผู้ควบคุม</t>
  </si>
  <si>
    <t>4401030121.001</t>
  </si>
  <si>
    <t>รายได้ค่าธรรมเนียมคำขอรับใบอนุญาตเป็นผู้รับจ้างให้บริการ</t>
  </si>
  <si>
    <t>4401030122.001</t>
  </si>
  <si>
    <t>รายได้ค่าธรรมเนียมเป็นผู้รับจ้างให้บริการ</t>
  </si>
  <si>
    <t>4401030123.001</t>
  </si>
  <si>
    <t>รายได้ค่าธรรมเนียมการแพทย์</t>
  </si>
  <si>
    <t>4401030124.001</t>
  </si>
  <si>
    <t>รายได้ค่าธรรมเนียมเกี่ยวกับการส่งเสริมและรักษาคุณภาพสิ่งแวดล้อมแห่งชาติ</t>
  </si>
  <si>
    <t>4401030125.001</t>
  </si>
  <si>
    <t>รายได้ค่าธรรมเนียมเกี่ยวกับการบำบัดน้ำเสีย</t>
  </si>
  <si>
    <t>4401030126.001</t>
  </si>
  <si>
    <t>รายได้ค่าธรรมเนียมเกี่ยวกับการบำบัดน้ำทิ้ง</t>
  </si>
  <si>
    <t>4401030127.001</t>
  </si>
  <si>
    <t>รายได้ค่าธรรมเนียมเกี่ยวกับทะเบียนพาณิชย์</t>
  </si>
  <si>
    <t>4401030128.001</t>
  </si>
  <si>
    <t>รายได้ค่าธรรมเนียมกำจัดขยะมูลฝอย</t>
  </si>
  <si>
    <t>4401030129.001</t>
  </si>
  <si>
    <t>รายได้ค่าธรรมเนียมใบอนุญาตประกอบกิจการหอพัก</t>
  </si>
  <si>
    <t>4401030130.001</t>
  </si>
  <si>
    <t>รายได้ค่าธรรมเนียมใบอนุญาตการประกอบกิจการน้ำมันเชื้อเพลิง</t>
  </si>
  <si>
    <t>4401030131.001</t>
  </si>
  <si>
    <t>4401030133.001</t>
  </si>
  <si>
    <t>รายได้ค่าธรรมเนียมการประกอบกิจการโรงงาน</t>
  </si>
  <si>
    <t>4401030134.001</t>
  </si>
  <si>
    <t>รายได้ค่าธรรมเนียมเกี่ยวกับการขุดดินและถมดิน</t>
  </si>
  <si>
    <t>4401030135.001</t>
  </si>
  <si>
    <t>รายได้ค่าธรรมเนียมสำหรับสิ่งล่วงล้ำลำน้ำ</t>
  </si>
  <si>
    <t>4401030136.001</t>
  </si>
  <si>
    <t>รายได้ค่าธรรมเนียมรักษาความสะอาดและความเป็นระเบียบเรียบร้อยของบ้านเมือง</t>
  </si>
  <si>
    <t>4401030137.001</t>
  </si>
  <si>
    <t>รายได้ค่าธรรมเนียมการสมัคร
รับเลือกตั้งสมาชิกสภาท้องถิ่น
หรือผู้บริหารท้องถิ่น</t>
  </si>
  <si>
    <t>4401030199.001</t>
  </si>
  <si>
    <t>รายได้ค่าธรรมเนียมอื่น</t>
  </si>
  <si>
    <t>รายได้ค่าปรับ</t>
  </si>
  <si>
    <t>4401040101.001</t>
  </si>
  <si>
    <t>รายได้ค่าปรับผู้กระทำความผิดกฎหมายจัดระเบียบการจอดรถ</t>
  </si>
  <si>
    <t>4401040102.001</t>
  </si>
  <si>
    <t>รายได้ค่าปรับจากการกระทำผิด พ.ร.บ. จราจรทางบก</t>
  </si>
  <si>
    <t>4401040103.001</t>
  </si>
  <si>
    <t>รายได้ค่าปรับผู้กระทำผิดกฎหมายการป้องกันและระงับอัคคีภัย</t>
  </si>
  <si>
    <t>4401040104.001</t>
  </si>
  <si>
    <t>รายได้ค่าปรับผู้กระทำผิดกฎหมายรักษาความสะอาดและความเป็นระเบียบเรียบร้อยของบ้านเมือง</t>
  </si>
  <si>
    <t>4401040105.001</t>
  </si>
  <si>
    <t>รายได้ค่าปรับผู้กระทำผิดกฎหมายการทะเบียนราษฎร</t>
  </si>
  <si>
    <t>4401040106.001</t>
  </si>
  <si>
    <t>รายได้ค่าปรับผู้กระทำผิดกฎหมายบัตรประจำตัวประชาชน</t>
  </si>
  <si>
    <t>4401040107.001</t>
  </si>
  <si>
    <t>รายได้ค่าปรับผู้กระทำผิดกฎหมายว่าด้วยสาธารณสุข</t>
  </si>
  <si>
    <t>4401040108.001</t>
  </si>
  <si>
    <t>รายได้ค่าปรับผู้กระทำผิดกฎหมายโรคพิษสุนัขบ้า</t>
  </si>
  <si>
    <t>4401040109.001</t>
  </si>
  <si>
    <t>รายได้ค่าปรับผู้กระทำผิดกฎหมายและข้อบังคับท้องถิ่น</t>
  </si>
  <si>
    <t>4401040110.001</t>
  </si>
  <si>
    <t>รายได้ค่าปรับการผิดสัญญา</t>
  </si>
  <si>
    <t>4401040111.001</t>
  </si>
  <si>
    <t>รายได้ค่าปรับผู้กระทำความผิดกฎหมายทะเบียนพาณิชย์</t>
  </si>
  <si>
    <t>4401040112.001</t>
  </si>
  <si>
    <t>รายได้ค่าปรับผู้กระทำผิดกฎหมายหอพัก</t>
  </si>
  <si>
    <t>4401040199.001</t>
  </si>
  <si>
    <t>รายได้ค่าปรับอื่น</t>
  </si>
  <si>
    <t>รายได้ใบอนุญาต</t>
  </si>
  <si>
    <t>4401050101.001</t>
  </si>
  <si>
    <t>รายได้ค่าใบอนุญาตรับทำการเก็บขนสิ่งปฏิกูล หรือมูลฝอย</t>
  </si>
  <si>
    <t>4401050102.001</t>
  </si>
  <si>
    <t>รายได้ค่าใบอนุญาตรับทำการกำจัดสิ่งปฏิกูลหรือมูลฝอย</t>
  </si>
  <si>
    <t>4401050103.001</t>
  </si>
  <si>
    <t>รายได้ค่าใบอนุญาตประกอบการค้าสำหรับกิจการที่เป็นอันตรายต่อสุขภาพ</t>
  </si>
  <si>
    <t>4401050104.001</t>
  </si>
  <si>
    <t>รายได้ค่าใบอนุญาตจัดตั้งสถานที่จำหน่ายอาหารหรือสถานที่สะสมอาหารในครัว หรือ พื้นที่ใดซึ่งมีพื้นที่เกิน 200 ตารางเมตร</t>
  </si>
  <si>
    <t>4401050105.001</t>
  </si>
  <si>
    <t>รายได้ค่าใบอนุญาตจำหน่ายสินค้าในที่หรือทางสาธารณะ</t>
  </si>
  <si>
    <t>4401050106.001</t>
  </si>
  <si>
    <t>รายได้ค่าใบอนุญาตจัดตั้งตลาดเอกชน</t>
  </si>
  <si>
    <t>4401050107.001</t>
  </si>
  <si>
    <t>รายได้ค่าใบอนุญาตเกี่ยวกับการควบคุมอาคาร</t>
  </si>
  <si>
    <t>4401050108.001</t>
  </si>
  <si>
    <t>รายได้ค่าใบอนุญาตเกี่ยวกับการโฆษณาโดยใช้เครื่องขยายเสียง</t>
  </si>
  <si>
    <t>4401050109.001</t>
  </si>
  <si>
    <t>รายได้ค่าใบอนุญาตสำหรับ
สิ่งล่วงล้ำลำน้ำ</t>
  </si>
  <si>
    <t>4401050199.001</t>
  </si>
  <si>
    <t>รายได้ค่าใบอนุญาตอื่น ๆ</t>
  </si>
  <si>
    <t>รายได้จากค่าเช่า</t>
  </si>
  <si>
    <t>4401060101.001</t>
  </si>
  <si>
    <t>รายได้ค่าเช่าที่ดิน</t>
  </si>
  <si>
    <t>4401060102.001</t>
  </si>
  <si>
    <t>รายได้ค่าเช่าหรือบริการ</t>
  </si>
  <si>
    <t>4401060199.001</t>
  </si>
  <si>
    <t xml:space="preserve">รายได้ค่าเช่าอื่น ๆ </t>
  </si>
  <si>
    <t>รายได้ดอกเบี้ยหรือเงินปันผล</t>
  </si>
  <si>
    <t>4401070101.001</t>
  </si>
  <si>
    <t>รายได้ดอกเบี้ยเงินฝากที่สถาบันการเงิน</t>
  </si>
  <si>
    <t>4401070102.001</t>
  </si>
  <si>
    <t>รายได้ดอกเบี้ยเงินลงทุน</t>
  </si>
  <si>
    <t>4401070103.001</t>
  </si>
  <si>
    <t>รายได้ดอกเบี้ยอื่น</t>
  </si>
  <si>
    <t>4401070104.001</t>
  </si>
  <si>
    <t>รายได้เงินปันผล</t>
  </si>
  <si>
    <t>4401070105.001</t>
  </si>
  <si>
    <t>รายได้ค่าตอบแทนตามที่กฎหมายกำหนด</t>
  </si>
  <si>
    <t>4401070199.001</t>
  </si>
  <si>
    <t>รายได้จากทรัพย์สินอื่น</t>
  </si>
  <si>
    <t>รายได้จากกิจการเฉพาะการ</t>
  </si>
  <si>
    <t>4401080005.001</t>
  </si>
  <si>
    <t>รายได้หรือเงินสะสมจากการโอนกิจการสาธารณูปโภคหรือกิจการพาณิชย์</t>
  </si>
  <si>
    <t>รายได้จาการขายสินค้าและบริการ</t>
  </si>
  <si>
    <t>4401090101.001</t>
  </si>
  <si>
    <t>รายได้จากประปา</t>
  </si>
  <si>
    <t>4401090198.001</t>
  </si>
  <si>
    <t>รายได้จากสาธารณูปโภคอื่น</t>
  </si>
  <si>
    <t>4401090199.001</t>
  </si>
  <si>
    <t>รายได้จากการขายสินค้าอื่น</t>
  </si>
  <si>
    <t>4401090201.001</t>
  </si>
  <si>
    <t>รายได้ค่าธรรมเนียมในการใช้เครื่องมือบังคับ ค่าเคลื่อนย้าย และค่าดูแลรักษารถ</t>
  </si>
  <si>
    <t>4401090202.001</t>
  </si>
  <si>
    <t>รายได้ค่าธรรมเนียมจอดรถในที่จอดรถ</t>
  </si>
  <si>
    <t>4401090203.001</t>
  </si>
  <si>
    <t>รายได้ค่าขายแบบพิมพ์และคำร้อง</t>
  </si>
  <si>
    <t>4401090204.001</t>
  </si>
  <si>
    <t>รายได้ค่ารับรองสำเนาและถ่ายเอกสาร</t>
  </si>
  <si>
    <t>4401090205.001</t>
  </si>
  <si>
    <t>รายได้ค่าสมัครสมาชิกห้องสมุด</t>
  </si>
  <si>
    <t>4401090206.001</t>
  </si>
  <si>
    <t>รายได้จากตลาดสด</t>
  </si>
  <si>
    <t>4401090207.001</t>
  </si>
  <si>
    <t>รายได้จากโรงฆ่าสัตว์</t>
  </si>
  <si>
    <t>4401090208.001</t>
  </si>
  <si>
    <t>รายได้จากสถานีขนส่งหรือกิจการท่าเรือ</t>
  </si>
  <si>
    <t>4401090299.001</t>
  </si>
  <si>
    <t xml:space="preserve">รายได้ค่าบริการอื่น ๆ </t>
  </si>
  <si>
    <t>รายได้อื่น</t>
  </si>
  <si>
    <t>4401100101.001</t>
  </si>
  <si>
    <t>รายได้ค่าขายเวชภัณฑ์</t>
  </si>
  <si>
    <t>4401100102.001</t>
  </si>
  <si>
    <t>รายได้ค่าจำหน่ายเศษของ</t>
  </si>
  <si>
    <t>รายได้จากการบริจาค</t>
  </si>
  <si>
    <t>4401100104.001</t>
  </si>
  <si>
    <t>รายได้จากการรับโอนสินทรัพย์ระหว่างหน่วยงาน</t>
  </si>
  <si>
    <t>4401100105.001</t>
  </si>
  <si>
    <t>รายได้ค่าขายเอกสารจัดซื้อจัดจ้าง</t>
  </si>
  <si>
    <t>4401100106.001</t>
  </si>
  <si>
    <t>รายได้ค่าเขียนแบบแปลน</t>
  </si>
  <si>
    <t>4401100107.001</t>
  </si>
  <si>
    <t>รายได้จากการขายอสังหาริมทรัพย์เพื่อการลงทุน</t>
  </si>
  <si>
    <t>4401100108.001</t>
  </si>
  <si>
    <t>รายได้จากการขายที่ดินที่มีกรรมสิทธิ์</t>
  </si>
  <si>
    <t>4401100109.001</t>
  </si>
  <si>
    <t>รายได้จากการขายอาคารและ
สิ่งปลูกสร้าง</t>
  </si>
  <si>
    <t>4401100110.001</t>
  </si>
  <si>
    <t>รายได้จากการขายครุภัณฑ์</t>
  </si>
  <si>
    <t>4401100111.001</t>
  </si>
  <si>
    <t>รายได้จากการขายสินทรัพย์ไม่มีตัวตน</t>
  </si>
  <si>
    <t>4401100112.001</t>
  </si>
  <si>
    <t>หนี้สูญได้รับคืน</t>
  </si>
  <si>
    <t>4401100113.001</t>
  </si>
  <si>
    <t>รายได้เงินชดเชยปฏิบัติการฉุกเฉิน</t>
  </si>
  <si>
    <t>4401100114.001</t>
  </si>
  <si>
    <t xml:space="preserve">รายได้เงินรางวัลต่าง ๆ </t>
  </si>
  <si>
    <t>4401100198.001</t>
  </si>
  <si>
    <t>รายได้จากทุนอื่น ๆ</t>
  </si>
  <si>
    <t>4401100199.001</t>
  </si>
  <si>
    <t>รายได้เบ็ดเตล็ดอื่น ๆ</t>
  </si>
  <si>
    <t>รายได้ภาษีรถยนต์</t>
  </si>
  <si>
    <t>4402010101.001</t>
  </si>
  <si>
    <t>รายได้ภาษีมูลค่าเพิ่มตาม พ.ร.บ.กำหนดแผนฯ</t>
  </si>
  <si>
    <t>4402010102.001</t>
  </si>
  <si>
    <t>รายได้ภาษีมูลค่าเพิ่มตาม พ.ร.บ.อบจ.ฯ ร้อยละ 5</t>
  </si>
  <si>
    <t>4402010103.001</t>
  </si>
  <si>
    <t>รายได้ภาษีมูลค่าเพิ่มตาม พ.ร.บ.จัดสรรรายได้ฯ</t>
  </si>
  <si>
    <t>4402010104.001</t>
  </si>
  <si>
    <t>รายได้ภาษีธุรกิจเฉพาะ</t>
  </si>
  <si>
    <t>4402010105.001</t>
  </si>
  <si>
    <t>รายได้ภาษีสรรพสามิต</t>
  </si>
  <si>
    <t>4402010106.001</t>
  </si>
  <si>
    <t>รายได้ภาษีการพนัน</t>
  </si>
  <si>
    <t>4402010107.001</t>
  </si>
  <si>
    <t>รายได้อากรการประมง</t>
  </si>
  <si>
    <t>4402010108.001</t>
  </si>
  <si>
    <t>รายได้ค่าภาคหลวงและค่าธรรมเนียมตามกฎหมายว่าด้วยป่าไม้</t>
  </si>
  <si>
    <t>4402010109.001</t>
  </si>
  <si>
    <t>รายได้ค่าภาคหลวงและค่าธรรมเนียมตามกฎหมาย
ว่าด้วยป่าไม้</t>
  </si>
  <si>
    <t>รายได้ค่าภาคหลวงแร่</t>
  </si>
  <si>
    <t>4402010110.001</t>
  </si>
  <si>
    <t>รายได้ค่าภาคหลวงปิโตรเลียม</t>
  </si>
  <si>
    <t>4402010111.001</t>
  </si>
  <si>
    <t>รายได้เงินที่เก็บตามกฎหมายว่าด้วยอุทยานแห่งชาติ</t>
  </si>
  <si>
    <t>4402010112.001</t>
  </si>
  <si>
    <t>รายได้ค่าธรรมเนียมจดทะเบียนสิทธิและนิติกรรมตามประมวลกฎหมายที่ดิน</t>
  </si>
  <si>
    <t>4402010113.001</t>
  </si>
  <si>
    <t>รายได้อากรประทานบัตรและอาชญาบัตรประมง</t>
  </si>
  <si>
    <t>4402010114.001</t>
  </si>
  <si>
    <t>รายได้ค่าธรรมเนียมและค่าใช้น้ำบาดาล</t>
  </si>
  <si>
    <t>4402010115.001</t>
  </si>
  <si>
    <t>รายได้ค่าธรรมเนียมตามกฎหมายว่าด้วยทรัพย์อิงสิทธิ กฎหมายกรมที่ดิน</t>
  </si>
  <si>
    <t>4402010116.001</t>
  </si>
  <si>
    <t>ภาษีจัดสรรอื่นๆ</t>
  </si>
  <si>
    <t>4402010199.999</t>
  </si>
  <si>
    <t>รายได้เงินอุดหนุนทั่วไปตามอำนาจหน้าที่และภารกิจถ่ายโอน</t>
  </si>
  <si>
    <t>4403010101.001</t>
  </si>
  <si>
    <t>รายได้เงินอุดหนุนเพื่อเป็นเงินรางวัลสำหรับองค์กรปกครองส่วนท้องถิ่นที่มีการบริหารจัดการที่ดี</t>
  </si>
  <si>
    <t>4403010102.001</t>
  </si>
  <si>
    <t>รายได้เงินอุดหนุนทั่วไปที่รัฐกำหนดวัตถุประสงค์</t>
  </si>
  <si>
    <t>4403010103.001</t>
  </si>
  <si>
    <t>รายได้เงินอุดหนุนเฉพาะกิจ</t>
  </si>
  <si>
    <t>4403010104.001</t>
  </si>
  <si>
    <t>รายได้เงินอุดหนุนจากหน่วยงานอื่น</t>
  </si>
  <si>
    <t>4403010105.001</t>
  </si>
  <si>
    <t>รายได้ของสถานธนานุบาล</t>
  </si>
  <si>
    <t>4404010101.001</t>
  </si>
  <si>
    <t>รายได้ดอกเบี้ยรับจำนำ</t>
  </si>
  <si>
    <t>4404010102.001</t>
  </si>
  <si>
    <t>รายได้กำไรจากการจำหน่ายทรัพย์หลุดจำนำ</t>
  </si>
  <si>
    <t xml:space="preserve">           รายได้อื่น</t>
  </si>
  <si>
    <t>4404010104.001</t>
  </si>
  <si>
    <t>4404010104.002</t>
  </si>
  <si>
    <t>4404010105.001</t>
  </si>
  <si>
    <t>4404010106.001</t>
  </si>
  <si>
    <t>4404010107.001</t>
  </si>
  <si>
    <t>4404010108.001</t>
  </si>
  <si>
    <t>4404010109.001</t>
  </si>
  <si>
    <t>4404010110.001</t>
  </si>
  <si>
    <t>4404010111.001</t>
  </si>
  <si>
    <t>4404010112.001</t>
  </si>
  <si>
    <t>รายได้จากการขายอาคารและสิ่งปลูกสร้าง</t>
  </si>
  <si>
    <t>4404010113.001</t>
  </si>
  <si>
    <t>4404010114.001</t>
  </si>
  <si>
    <t>4404010115.001</t>
  </si>
  <si>
    <t>4404010199.001</t>
  </si>
  <si>
    <t>4404010116.001</t>
  </si>
  <si>
    <t>รวมรายได้ของสถานธนานุบาล</t>
  </si>
  <si>
    <t>รายได้ของโรงผลิตน้ำประปา โรงผลิตน้ำดื่มและประปาหมู่บ้าน</t>
  </si>
  <si>
    <t>4404020101.001</t>
  </si>
  <si>
    <t>รายได้ค่าจำหน่ายน้ำจากมาตรวัดน้ำ</t>
  </si>
  <si>
    <t>4404020102.001</t>
  </si>
  <si>
    <t>รายได้ค่าบริการประจำเดือน</t>
  </si>
  <si>
    <t>4404020103.001</t>
  </si>
  <si>
    <t>รายได้ค่าจำหน่ายน้ำจากท่อธาร</t>
  </si>
  <si>
    <t>4404020104.001</t>
  </si>
  <si>
    <t>รายได้เงินผลประโยชน์จากกิจการประปา</t>
  </si>
  <si>
    <t>4404020105.001</t>
  </si>
  <si>
    <t>รายได้จากการจำหน่ายสินค้า</t>
  </si>
  <si>
    <t>4404020107.001</t>
  </si>
  <si>
    <t>4404020107.002</t>
  </si>
  <si>
    <t>4404020108.001</t>
  </si>
  <si>
    <t>4404020109.001</t>
  </si>
  <si>
    <t>4404020110.001</t>
  </si>
  <si>
    <t>4404020111.001</t>
  </si>
  <si>
    <t>4404020112.001</t>
  </si>
  <si>
    <t>4404020113.001</t>
  </si>
  <si>
    <t>4404020114.001</t>
  </si>
  <si>
    <t>4404020115.001</t>
  </si>
  <si>
    <t>4404020116.001</t>
  </si>
  <si>
    <t>4404020117.001</t>
  </si>
  <si>
    <t>4404020118.001</t>
  </si>
  <si>
    <t>4404020199.001</t>
  </si>
  <si>
    <t>4404020119.001</t>
  </si>
  <si>
    <t>รวมรายได้ของโรงผลิตน้ำประปา โรงผลิตน้ำดื่มและประปาหมู่บ้าน</t>
  </si>
  <si>
    <t>รายได้ของสถานีขนส่ง</t>
  </si>
  <si>
    <t>4404030101.001</t>
  </si>
  <si>
    <t>รายได้ค่าเช่าสถานที่เพื่อบริการขนส่ง</t>
  </si>
  <si>
    <t>4404030102.001</t>
  </si>
  <si>
    <t>รายได้ค่าเช่าสถานที่เพื่อบริการห้องสุขา</t>
  </si>
  <si>
    <t>4404030103.001</t>
  </si>
  <si>
    <t>รายได้ค่าเช่าสถานที่เพื่อขายสินค้าหรือบริการ</t>
  </si>
  <si>
    <t>4404030105.001</t>
  </si>
  <si>
    <t>4404030105.002</t>
  </si>
  <si>
    <t>4404030106.001</t>
  </si>
  <si>
    <t>4404030107.001</t>
  </si>
  <si>
    <t>4404030108.001</t>
  </si>
  <si>
    <t>4404030109.001</t>
  </si>
  <si>
    <t>4404030110.001</t>
  </si>
  <si>
    <t>4404030111.001</t>
  </si>
  <si>
    <t>4404030112.001</t>
  </si>
  <si>
    <t>4404030113.001</t>
  </si>
  <si>
    <t>4404030114.001</t>
  </si>
  <si>
    <t>4404030115.001</t>
  </si>
  <si>
    <t>4404030116.001</t>
  </si>
  <si>
    <t>4404030199.001</t>
  </si>
  <si>
    <t>4404030117.001</t>
  </si>
  <si>
    <t>รวมรายได้ของสถานีขนส่ง</t>
  </si>
  <si>
    <t>รายได้ของโรงพยาบาล และหน่วยบริการสาธารณสุข</t>
  </si>
  <si>
    <t>4404040101.001</t>
  </si>
  <si>
    <t>รายได้ค่ารักษาพยาบาล-ชำระเงิน</t>
  </si>
  <si>
    <t>4404040102.001</t>
  </si>
  <si>
    <t>รายได้ค่ารักษาพยาบาลสิทธิเบิกจ่ายตรง - กรมบัญชีกลาง</t>
  </si>
  <si>
    <t>4404040102.002</t>
  </si>
  <si>
    <t>รายได้ค่ารักษาพยาบาลสิทธิเบิกจ่ายตรง - องค์กรปกครองส่วนท้องถิ่น</t>
  </si>
  <si>
    <t>4404040102.003</t>
  </si>
  <si>
    <t>รายได้ค่ารักษาพยาบาลสิทธิเบิกจ่ายตรง - กรุงเทพมหานคร</t>
  </si>
  <si>
    <t>4404040102.004</t>
  </si>
  <si>
    <t>รายได้ค่ารักษาพยาบาลสิทธิเบิกจ่ายตรง - เมืองพัทยา</t>
  </si>
  <si>
    <t>4404040103.001</t>
  </si>
  <si>
    <t>รายได้ค่ารักษาพยาบาลสิทธิ - หลักประกันสุขภาพถ้วนหน้า</t>
  </si>
  <si>
    <t>4404040103.002</t>
  </si>
  <si>
    <t>รายได้กองทุนหลักประกันถ้วนหน้า - P&amp;P แบบเหมาจ่ายต่อผู้มีสิทธิ</t>
  </si>
  <si>
    <t>4404040103.003</t>
  </si>
  <si>
    <t>รายได้กองทุนหลักประกันถ้วนหน้า - ตามเกณฑ์คุณภาพผลงานบริการ (QOF)</t>
  </si>
  <si>
    <t>4404040103.004</t>
  </si>
  <si>
    <t>รายได้เงินสนับสนุนงบค่าใช้จ่ายที่เป็นต้นทุนคงที่จากกองทุนหลักประกันสุขภาพถ้วนหน้า (Fixed cost)</t>
  </si>
  <si>
    <t>4404040104.001</t>
  </si>
  <si>
    <t xml:space="preserve">รายได้ค่ารักษาพยาบาลสิทธิ - ประกันสังคม </t>
  </si>
  <si>
    <t>4404040105.001</t>
  </si>
  <si>
    <t>รายค่ารักษาพยาบาลจากกองทุนหรือหน่วยงานอื่น</t>
  </si>
  <si>
    <t>4404040106.001</t>
  </si>
  <si>
    <t>รายได้จากการขายสินค้าและบริการ</t>
  </si>
  <si>
    <t>4404040110.001</t>
  </si>
  <si>
    <t>รายได้ค่าเช่า</t>
  </si>
  <si>
    <t>รายได้ค่าขายจำหน่ายเวชภัณฑ์</t>
  </si>
  <si>
    <t>4404040122.001</t>
  </si>
  <si>
    <t>รวมรายได้ของโรงพยาบาล และหน่วยบริการสาธารณสุข</t>
  </si>
  <si>
    <t>รายได้ของโรงเรียน และศูนย์พัฒนาเด็กเล็ก</t>
  </si>
  <si>
    <t>4404050101.001</t>
  </si>
  <si>
    <t>รายได้ค่าธรรมเนียมการศึกษา</t>
  </si>
  <si>
    <t>4404050102.001</t>
  </si>
  <si>
    <t>รายได้ค่าบริการการศึกษา</t>
  </si>
  <si>
    <t>4404050103.001</t>
  </si>
  <si>
    <t>4404050107.001</t>
  </si>
  <si>
    <t>4404050118.001</t>
  </si>
  <si>
    <t>รวมรายได้ของโรงเรียน และศูนย์พัฒนาเด็กเล็ก</t>
  </si>
  <si>
    <t>รายได้ของกิจการอื่น</t>
  </si>
  <si>
    <t>4404060101.001</t>
  </si>
  <si>
    <t>รายได้ค่าเช่าที่สำหรับขายสินค้าหรือบริการ</t>
  </si>
  <si>
    <t>4404060102.001</t>
  </si>
  <si>
    <t>รายได้จากการประกอบกิจการโรงแรม</t>
  </si>
  <si>
    <t>4404060103.001</t>
  </si>
  <si>
    <t>4404060104.001</t>
  </si>
  <si>
    <t>4404060105.001</t>
  </si>
  <si>
    <t>รายได้ค่าบริการอื่น</t>
  </si>
  <si>
    <t>4404060119.001</t>
  </si>
  <si>
    <t>รวมรายได้ของกิจการอื่น</t>
  </si>
  <si>
    <t>เงินเดือน (ฝ่ายประจำ)</t>
  </si>
  <si>
    <t>เงินเดือน (ฝ่ายการเมือง)</t>
  </si>
  <si>
    <t>5101010199.001</t>
  </si>
  <si>
    <t>ค่าล่วงเวลา</t>
  </si>
  <si>
    <t>5101010108.001</t>
  </si>
  <si>
    <t>เงินประจำตำแหน่ง</t>
  </si>
  <si>
    <t>5101010103.001</t>
  </si>
  <si>
    <t>ค่าจ้าง</t>
  </si>
  <si>
    <t>5101010113.001</t>
  </si>
  <si>
    <t>เงินตอบแทนพนักงานขององค์กรปกครองส่วนท้องถิ่น</t>
  </si>
  <si>
    <t>เงินค่าตอบแทนพนักงานขององค์กรปกครองส่วนท้องถิ่น</t>
  </si>
  <si>
    <t>เงินค่าครองชีพ</t>
  </si>
  <si>
    <t>5104040108.001</t>
  </si>
  <si>
    <t>โบนัส</t>
  </si>
  <si>
    <t>5101010102.001</t>
  </si>
  <si>
    <t>ค่ารักษาพยาบาล</t>
  </si>
  <si>
    <t>เงินช่วยการศึกษาบุตร</t>
  </si>
  <si>
    <t>5101030101.001</t>
  </si>
  <si>
    <t>เงินช่วยเหลือบุตร</t>
  </si>
  <si>
    <t>5101030102.001</t>
  </si>
  <si>
    <t>เงินช่วยพิเศษ</t>
  </si>
  <si>
    <t>5101020101.001</t>
  </si>
  <si>
    <t>เงินวิทยฐานะ</t>
  </si>
  <si>
    <t>5101010111.001</t>
  </si>
  <si>
    <t>เงินทำขวัญข้าราชการและลูกจ้าง</t>
  </si>
  <si>
    <t>5101020102.001</t>
  </si>
  <si>
    <t xml:space="preserve">เงินสมทบ กบข. </t>
  </si>
  <si>
    <t>5101020104.001</t>
  </si>
  <si>
    <t>เงินสมทบ กบข.</t>
  </si>
  <si>
    <t>เงินสมทบ กสจ.</t>
  </si>
  <si>
    <t>5101020105.001</t>
  </si>
  <si>
    <t>เงินสมทบ กบท.</t>
  </si>
  <si>
    <t>5101020199.001</t>
  </si>
  <si>
    <t>เงินสมทบกองทุนประกันสังคม</t>
  </si>
  <si>
    <t>5101020106.001</t>
  </si>
  <si>
    <t>เงินสมทบกองทุนเงินทดแทน</t>
  </si>
  <si>
    <t>5101020199.002</t>
  </si>
  <si>
    <t>เงินสมทบเงินสะสมพนักงาน</t>
  </si>
  <si>
    <t>5101020199.003</t>
  </si>
  <si>
    <t>ค่าเช่าบ้าน</t>
  </si>
  <si>
    <t>5101020108.001</t>
  </si>
  <si>
    <t>ค่าเบี้ยประกันชีวิตและสุขภาพ</t>
  </si>
  <si>
    <t>เงินเพิ่ม</t>
  </si>
  <si>
    <t>5101020114..001</t>
  </si>
  <si>
    <t>ค่าตอบแทนพิเศษชายแดนภาคใต้</t>
  </si>
  <si>
    <t>5101020115.001</t>
  </si>
  <si>
    <t>ค่าใช้จ่ายบุคลากรอื่น</t>
  </si>
  <si>
    <t>รวมค่าใช้จ่ายบุคลากร</t>
  </si>
  <si>
    <t>บำนาญ</t>
  </si>
  <si>
    <t>เงินบำเหน็จ</t>
  </si>
  <si>
    <t>5101040106.001</t>
  </si>
  <si>
    <t>เงินบำเหน็จตกทอด</t>
  </si>
  <si>
    <t>5101040107.001</t>
  </si>
  <si>
    <t>เงินบำเหน็จดำรงชีพ</t>
  </si>
  <si>
    <t>5101040108.001</t>
  </si>
  <si>
    <t>บำเหน็จรายเดือนสำหรับการเบิกเงินบำเหน็จลูกจ้าง</t>
  </si>
  <si>
    <t>5101040120.001</t>
  </si>
  <si>
    <t>เงินช่วยพิเศษกรณีผู้รับบำนาญเสียชีวิต</t>
  </si>
  <si>
    <t>5101040111.001</t>
  </si>
  <si>
    <t>เงินชดเชยกรณีเลิกจ้าง</t>
  </si>
  <si>
    <t>5101040119.001</t>
  </si>
  <si>
    <t>เงินช่วยการศึกษาบุตรผู้รับบำนาญ</t>
  </si>
  <si>
    <t>5101040202.001</t>
  </si>
  <si>
    <t>เงินช่วยเหลือบุตรผู้รับบำนาญ</t>
  </si>
  <si>
    <t>5101040203.001</t>
  </si>
  <si>
    <t>บำเหน็จบำนาญอื่น</t>
  </si>
  <si>
    <t>5101040199.999</t>
  </si>
  <si>
    <t>รวมค่าบำเหน็จบำนาญ</t>
  </si>
  <si>
    <t>ค่าตอบแทนตามตำแหน่ง</t>
  </si>
  <si>
    <t>ค่าตอบแทนการปฏิบัติงาน</t>
  </si>
  <si>
    <t>5104040102.001</t>
  </si>
  <si>
    <t>ค่าตอบแทนอื่น</t>
  </si>
  <si>
    <t>5104040105.001</t>
  </si>
  <si>
    <t>ค่าตอบแทนอาสาสมัคร</t>
  </si>
  <si>
    <t>5104040199.001</t>
  </si>
  <si>
    <t>รวมค่าตอบแทน</t>
  </si>
  <si>
    <t>ค่าใช้จ่ายทุนการศึกษา</t>
  </si>
  <si>
    <t>5102010106.001</t>
  </si>
  <si>
    <t>ค่าใช้จ่ายทุนการศึกษา - ในประเทศ</t>
  </si>
  <si>
    <t>ค่าใช้จ่ายด้านการฝึกอบรม</t>
  </si>
  <si>
    <t>ค่าใช้จ่ายเดินทาง</t>
  </si>
  <si>
    <t>ค่าซ่อมแซมและบำรุงรักษา</t>
  </si>
  <si>
    <t>ค่าแก็สและน้ำมันเชื้อเพลิง</t>
  </si>
  <si>
    <t>5104010110.001</t>
  </si>
  <si>
    <t>ค่าเชื้อเพลิง</t>
  </si>
  <si>
    <t>ค่าจ้างเหมาบริการ</t>
  </si>
  <si>
    <t>ค่าธรรมเนียม</t>
  </si>
  <si>
    <t>ค่าจ้างที่ปรึกษา</t>
  </si>
  <si>
    <t>5104030202.001</t>
  </si>
  <si>
    <t>ค่าใช้จ่ายในการประชุม</t>
  </si>
  <si>
    <t>5104030207.001</t>
  </si>
  <si>
    <t>ค่าเช่า</t>
  </si>
  <si>
    <t>ค่าจัดหาสินทรัพย์มูลค่าต่ำกว่าเกณฑ์</t>
  </si>
  <si>
    <t>5104030206.001</t>
  </si>
  <si>
    <t>ค่าครุภัณฑ์มูลค่าต่ำกว่าเกณฑ์</t>
  </si>
  <si>
    <t>ค่าวิจัยและพัฒนา</t>
  </si>
  <si>
    <t>ค่าประชาสัมพันธ์</t>
  </si>
  <si>
    <t>5104030219.001</t>
  </si>
  <si>
    <t>ค่าใช้สอยอื่น</t>
  </si>
  <si>
    <t>5104030299.002</t>
  </si>
  <si>
    <t>ค่ารักษาพยาบาลจ่ายตามจริง</t>
  </si>
  <si>
    <t>รวมค่าใช้สอย</t>
  </si>
  <si>
    <t>ต้นทุนขาย - สินค้าและบริการ</t>
  </si>
  <si>
    <t>5104030205.001</t>
  </si>
  <si>
    <t>ค่าวัสดุใช้ไป</t>
  </si>
  <si>
    <t>5104010104.001</t>
  </si>
  <si>
    <t>ค่ายาใช้ไป</t>
  </si>
  <si>
    <t>5104010104.002</t>
  </si>
  <si>
    <t>ค่าวัสดุที่มีไว้ใช้เพื่อการแพทย์ใช้ไป</t>
  </si>
  <si>
    <t>5104010104.003</t>
  </si>
  <si>
    <t>รวมค่าวัสดุ</t>
  </si>
  <si>
    <t>ค่าไฟฟ้า</t>
  </si>
  <si>
    <t>5104020101.001</t>
  </si>
  <si>
    <t>ค่าน้ำประปาและบาดาล</t>
  </si>
  <si>
    <t>5104020103.001</t>
  </si>
  <si>
    <t>ค่าน้ำประปาและน้ำบาดาล</t>
  </si>
  <si>
    <t>ค่าโทรศัพท์</t>
  </si>
  <si>
    <t>5104020105.001</t>
  </si>
  <si>
    <t>ค่าบริการสื่อสารและโทรคมนาคม</t>
  </si>
  <si>
    <t>5104020106.001</t>
  </si>
  <si>
    <t>ค่าบริการไปรษณีย์</t>
  </si>
  <si>
    <t>5104020107.001</t>
  </si>
  <si>
    <t>รวมค่าสาธารณูปโภค</t>
  </si>
  <si>
    <t>สินทรัพย์โครงสร้างพื้นฐาน</t>
  </si>
  <si>
    <t>อสังหาริมทรัพย์เพื่อการลงทุน</t>
  </si>
  <si>
    <t>5105010152.001</t>
  </si>
  <si>
    <t>ค่าเสื่อมราคา - อสังหาริมทรัพย์เพื่อการลงทุน</t>
  </si>
  <si>
    <t>รวมคาเสื่อมราคาและค่าตัดจำหน่าย</t>
  </si>
  <si>
    <t>ค่าใช้จ่ายเงินอุดหนุนเพื่อการดำเนินงาน</t>
  </si>
  <si>
    <t>ค่าใช้จ่ายอุดหนุน - หน่วยงานภาครัฐ</t>
  </si>
  <si>
    <t>5107010101.001</t>
  </si>
  <si>
    <t>ค่าใช้จ่ายอุดหนุน - องค์กรปกครองส่วนท้องถิ่น</t>
  </si>
  <si>
    <t>5107010103.001</t>
  </si>
  <si>
    <t>ค่าใช้จ่ายอุดหนุนเพื่อการดำเนินงาน - ภาคครัวเรือน</t>
  </si>
  <si>
    <t>5107010104.001</t>
  </si>
  <si>
    <t>ค่าใช้จ่ายอุดหนุนเพื่อการดำเนินงาน - ธุรกิจเอกชน</t>
  </si>
  <si>
    <t>5107010105.001</t>
  </si>
  <si>
    <t>เงินอุดหนุนเพื่อการดำเนินงาน - องค์กรไม่หวังผลกำไร</t>
  </si>
  <si>
    <t>5107010106.001</t>
  </si>
  <si>
    <t>ค่าใช้จ่ายอุดหนุนเพื่อการดำเนินงาน - หน่วยธุรกิจอื่น</t>
  </si>
  <si>
    <t>5107010109.001</t>
  </si>
  <si>
    <t>ค่าใช้จ่ายอุดหนุนเพื่อการดำเนินงาน - รัฐวิสาหกิจที่ไม่ใช่สถาบันการเงิน</t>
  </si>
  <si>
    <t>5107010110.001</t>
  </si>
  <si>
    <t>ค่าใช้จ่ายอุดหนุนเพื่อการดำเนินงาน - รัฐวิสาหกิจที่เป็นสถาบันการเงิน</t>
  </si>
  <si>
    <t>5107010111.001</t>
  </si>
  <si>
    <t>ค่าใช้จ่ายอุดหนุนเพื่อชดเชยจากทุนหมุนเวียน</t>
  </si>
  <si>
    <t>5107010112.001</t>
  </si>
  <si>
    <t>ค่าใช้จ่ายช่วยเหลือตามมาตรการของรัฐบาล</t>
  </si>
  <si>
    <t>5107010113.001</t>
  </si>
  <si>
    <t>ค่าใช้จ่ายสวัสดิการของรัฐบาล</t>
  </si>
  <si>
    <t>5107010114.001</t>
  </si>
  <si>
    <t>ค่าใช้จ่ายอุดหนุนเพื่อโภชนาการ</t>
  </si>
  <si>
    <t>5107010115.001</t>
  </si>
  <si>
    <t>ค่าใช้จ่ายอุดหนุนเพื่อการศึกษา</t>
  </si>
  <si>
    <t>5107010116.001</t>
  </si>
  <si>
    <t>ค่าใช้จ่ายอุดหนุนเพื่อการบริการสังคม</t>
  </si>
  <si>
    <t>ค่าใช้จ่ายอุดหนุนเพื่อการดำเนินงานอื่น</t>
  </si>
  <si>
    <t>5107010199.001</t>
  </si>
  <si>
    <t>รวมค่าใช้จ่ายเงินอุดหนุนเพื่อดำเนินงาน</t>
  </si>
  <si>
    <t>ค่าใช้จ่ายเงินอุดหนุนเพื่อการลงทุน</t>
  </si>
  <si>
    <t>ค่าใช้จ่ายอุดหนุนเพื่อการลงทุน - องค์กรปกครองส่วนท้องถิ่น</t>
  </si>
  <si>
    <t>5107020103.001</t>
  </si>
  <si>
    <t>ค่าใช้จ่ายอุดหนุนเพื่อการลงทุน - ธุรกิจภาคเอกชน</t>
  </si>
  <si>
    <t>5107020104.001</t>
  </si>
  <si>
    <t>ค่าใช้จ่ายอุดหนุนเพื่อการลงทุน - องค์กรไม่หวังผลกำไร</t>
  </si>
  <si>
    <t>5107020105.001</t>
  </si>
  <si>
    <t>ค่าใช้จ่ายอุดหนุนเพื่อการลงทุน - รัฐวิสาหกิจที่ไม่ใช่สถาบันการเงิน</t>
  </si>
  <si>
    <t>5107020107.001</t>
  </si>
  <si>
    <t>ค่าใช้จ่ายอุดหนุนเพื่อการลงทุน - รัฐวิสาหกิจที่เป็นสถาบันการเงิน</t>
  </si>
  <si>
    <t>5107020108.001</t>
  </si>
  <si>
    <t>ค่าใช้จ่ายอุดหนุนเพื่อการลงทุนอื่น</t>
  </si>
  <si>
    <t>5107020199.001</t>
  </si>
  <si>
    <t>รวมค่าใช้เงินอุดหนุนเพื่อการลงทุน</t>
  </si>
  <si>
    <t>หนี้สงสัยจะสูญและหนี้สูญ</t>
  </si>
  <si>
    <t>5108010101.001</t>
  </si>
  <si>
    <t>หนี้สูญ - ลูกหนี้ค่าสินค้าและบริการ</t>
  </si>
  <si>
    <t>5108010101.002</t>
  </si>
  <si>
    <t>หนี้สูญ - ลูกหนี้ภาษีโรงเรือนและที่ดิน</t>
  </si>
  <si>
    <t>5108010101.003</t>
  </si>
  <si>
    <t>หนี้สูญ - ลูกหนี้ภาษีบำรุงท้องที่</t>
  </si>
  <si>
    <t>5108010101.004</t>
  </si>
  <si>
    <t>หนี้สูญ - ลูกหนี้ภาษีป้าย</t>
  </si>
  <si>
    <t>5108010101.005</t>
  </si>
  <si>
    <t>หนี้สูญ - ลูกหนี้ภาษีที่ดินและสิ่งปลูกสร้าง</t>
  </si>
  <si>
    <t>5108010101.006</t>
  </si>
  <si>
    <t>หนี้สูญ - ลูกหนี้ค่ารักษาพยาบาลสิทธิหลักประกันสุขภาพถ้วนหน้า</t>
  </si>
  <si>
    <t>5108010101.007</t>
  </si>
  <si>
    <t>หนี้สูญ - ลูกหนี้ค่ารักษาพยาบาลสิทธิประกันสังคม</t>
  </si>
  <si>
    <t>5108010101.008</t>
  </si>
  <si>
    <t>หนี้สูญ - ลูกหนี้ค่ารักษาพยาบาลสิทธิ พ.ร.บ. รถ</t>
  </si>
  <si>
    <t>5108010101.009</t>
  </si>
  <si>
    <t>หนี้สูญ - ลูกหนี้ค่ารักษาพยาบาลสิทธิเบิกตรงต้นสังกัดกรมบัญชีกลาง</t>
  </si>
  <si>
    <t>5108010101.010</t>
  </si>
  <si>
    <t>หนี้สูญ - ลูกหนี้ค่ารักษาพยาบาลสิทธิเบิกตรงต้นสังกัดองค์กรปกครองส่วนท้องถิ่น</t>
  </si>
  <si>
    <t>5108010101.011</t>
  </si>
  <si>
    <t>หนี้สูญ - ลูกหนี้ค่ารักษาพยาบาลสิทธิเบิกตรงต้นสังกัดกรุงเทพมหานคร</t>
  </si>
  <si>
    <t>5108010101.012</t>
  </si>
  <si>
    <t>หนี้สูญ - ลูกหนี้ค่ารักษาพยาบาลสิทธิเบิกตรงต้นสังกัดเมืองพัทยา</t>
  </si>
  <si>
    <t>5108010101.998</t>
  </si>
  <si>
    <t>หนี้สูญ - ลูกหนี้ค่ารักษาพยาบาลอื่น</t>
  </si>
  <si>
    <t>5108010101.999</t>
  </si>
  <si>
    <t>หนี้สูญ - ลูกหนี้อื่นบุคคลภายนอก</t>
  </si>
  <si>
    <t>5108010105.001</t>
  </si>
  <si>
    <t>หนี้สูญ - เงินให้กู้</t>
  </si>
  <si>
    <t>5108010106.001</t>
  </si>
  <si>
    <t>หนี้สูญ - เงินให้ยืม</t>
  </si>
  <si>
    <t>5108010107.001</t>
  </si>
  <si>
    <t>หนี้สงสัยจะสูญ - ลูกหนี้ค่าสินค้าและบริการ</t>
  </si>
  <si>
    <t>5108010107.002</t>
  </si>
  <si>
    <t>หนี้สงสัยจะสูญ - ลูกหนี้ภาษีโรงเรือนและที่ดิน</t>
  </si>
  <si>
    <t>5108010107.003</t>
  </si>
  <si>
    <t>หนี้สงสัยจะสูญ - ลูกหนี้ภาษีบำรุงท้องที่</t>
  </si>
  <si>
    <t>5108010107.004</t>
  </si>
  <si>
    <t>หนี้สงสัยจะสูญ - ลูกหนี้ภาษีป้าย</t>
  </si>
  <si>
    <t>5108010107.005</t>
  </si>
  <si>
    <t>หนี้สงสัยจะสูญ - ลูกหนี้ภาษีที่ดินและสิ่งปลูกสร้าง</t>
  </si>
  <si>
    <t>5108010107.006</t>
  </si>
  <si>
    <t>หนี้สงสัยจะสูญ - ลูกหนี้ค่ารักษาพยาบาลสิทธิหลักประกันสุขภาพถ้วนหน้า</t>
  </si>
  <si>
    <t>5108010107.007</t>
  </si>
  <si>
    <t>หนี้สงสัยจะสูญ - ลูกหนี้ค่ารักษาพยาบาลสิทธิประกันสังคม</t>
  </si>
  <si>
    <t>5108010107.008</t>
  </si>
  <si>
    <t>หนี้สงสัยจะสูญ - ลูกหนี้ค่ารักษาพยาบาลสิทธิ พ.ร.บ. รถ</t>
  </si>
  <si>
    <t>5108010107.009</t>
  </si>
  <si>
    <t>หนี้สงสัยจะสูญ - ลูกหนี้ค่ารักษาพยาบาลสิทธิเบิกตรงต้นสังกัดกรมบัญชีกลาง</t>
  </si>
  <si>
    <t>5108010107.010</t>
  </si>
  <si>
    <t>หนี้สงสัยจะสูญ - ลูกหนี้ค่ารักษาพยาบาลสิทธิเบิกตรงต้นสังกัดองค์กรปกครองส่วนท้องถิ่น</t>
  </si>
  <si>
    <t>5108010107.011</t>
  </si>
  <si>
    <t>หนี้สงสัยจะสูญ - ลูกหนี้ค่ารักษาพยาบาลสิทธิเบิกตรงต้นสังกัดกรุงเทพมหานคร</t>
  </si>
  <si>
    <t>5108010107.012</t>
  </si>
  <si>
    <t>หนี้สงสัยจะสูญ - ลูกหนี้ค่ารักษาพยาบาลสิทธิเบิกตรงต้นสังกัดเมืองพัทยา</t>
  </si>
  <si>
    <t>5108010107.998</t>
  </si>
  <si>
    <t>หนี้สงสัยจะสูญ - ลูกหนี้ค่ารักษาพยาบาลอื่น</t>
  </si>
  <si>
    <t>5108010107.999</t>
  </si>
  <si>
    <t>หนี้สงสัยจะสูญ - ลูกหนี้อื่นบุคคลภายนอก</t>
  </si>
  <si>
    <t>ค่าจำหน่ายสินทรัพย์</t>
  </si>
  <si>
    <t>5203010102.001</t>
  </si>
  <si>
    <t>ค่าจำหน่าย - อสังหาริมทรัพย์เพื่อการลงทุน</t>
  </si>
  <si>
    <t>5203010103.001</t>
  </si>
  <si>
    <t>ค่าจำหน่าย - ที่ดินกรรมสิทธิ์</t>
  </si>
  <si>
    <t>5203010105.001</t>
  </si>
  <si>
    <t>ค่าจำหน่าย - อาคารเพื่อการพักอาศัย</t>
  </si>
  <si>
    <t>5203010106.001</t>
  </si>
  <si>
    <t>ค่าจำหน่าย - อาคารสำนักงาน</t>
  </si>
  <si>
    <t>5203010107.001</t>
  </si>
  <si>
    <t>ค่าจำหน่าย - อาคารเพื่อประโยชน์อื่น</t>
  </si>
  <si>
    <t>5203010108.001</t>
  </si>
  <si>
    <t>ค่าจำหน่าย - ส่วนปรับปรุงอาคาร</t>
  </si>
  <si>
    <t>5203010109.001</t>
  </si>
  <si>
    <t>ค่าจำหน่าย - สิ่งปลูกสร้าง</t>
  </si>
  <si>
    <t>5203010111.001</t>
  </si>
  <si>
    <t>ค่าจำหน่าย - ครุภัณฑ์สำนักงาน</t>
  </si>
  <si>
    <t>5203010112.001</t>
  </si>
  <si>
    <t>ค่าจำหน่าย - ครุภัณฑ์ยานพาหนะและขนส่ง</t>
  </si>
  <si>
    <t>5203010113.001</t>
  </si>
  <si>
    <t>ค่าจำหน่าย - ครุภัณฑ์ไฟฟ้าและวิทยุ</t>
  </si>
  <si>
    <t>5203010114.001</t>
  </si>
  <si>
    <t>ค่าจำหน่าย - ครุภัณฑ์โฆษณาและเผยแพร่</t>
  </si>
  <si>
    <t>5203010115.001</t>
  </si>
  <si>
    <t>ค่าจำหน่าย - ครุภัณฑ์การเกษตร</t>
  </si>
  <si>
    <t>5203010116.001</t>
  </si>
  <si>
    <t>ค่าจำหน่าย - ครุภัณฑ์โรงงาน</t>
  </si>
  <si>
    <t>5203010117.001</t>
  </si>
  <si>
    <t>ค่าจำหน่าย - ครุภัณฑ์ก่อสร้าง</t>
  </si>
  <si>
    <t>5203010118.001</t>
  </si>
  <si>
    <t>ค่าจำหน่าย - ครุภัณฑ์สำรวจ</t>
  </si>
  <si>
    <t>5203010119.001</t>
  </si>
  <si>
    <t>ค่าจำหน่าย - ครุภัณฑ์วิทยาศาสตร์และการแพทย์</t>
  </si>
  <si>
    <t>5203010120.001</t>
  </si>
  <si>
    <t>ค่าจำหน่าย - ครุภัณฑ์คอมพิวเตอร์</t>
  </si>
  <si>
    <t>5203010121.001</t>
  </si>
  <si>
    <t>ค่าจำหน่าย - ครุภัณฑ์การศึกษา</t>
  </si>
  <si>
    <t>ค่าจำหน่าย - ครุภัณฑ์งานบ้านงานครัว</t>
  </si>
  <si>
    <t>5203010123.001</t>
  </si>
  <si>
    <t>ค่าจำหน่าย - ครุภัณฑ์กีฬา</t>
  </si>
  <si>
    <t>5203010124.001</t>
  </si>
  <si>
    <t>ค่าจำหน่าย - ครุภัณฑ์ดนตรี</t>
  </si>
  <si>
    <t>5203010125.001</t>
  </si>
  <si>
    <t>ค่าจำหน่าย - ครุภัณฑ์สนาม</t>
  </si>
  <si>
    <t>5203010126.001</t>
  </si>
  <si>
    <t>ค่าจำหน่าย - ครุภัณฑ์อื่น</t>
  </si>
  <si>
    <t>5203010128.001</t>
  </si>
  <si>
    <t>ค่าจำหน่าย - ถนน</t>
  </si>
  <si>
    <t>5203010129.001</t>
  </si>
  <si>
    <t>ค่าจำหน่าย - สะพาน</t>
  </si>
  <si>
    <t>5203010130.001</t>
  </si>
  <si>
    <t>ค่าจำหน่าย - เขื่อน</t>
  </si>
  <si>
    <t>5203010131.001</t>
  </si>
  <si>
    <t>ค่าจำหน่าย - อ่างเก็บน้ำ</t>
  </si>
  <si>
    <t>5203010132.001</t>
  </si>
  <si>
    <t>ค่าจำหน่าย - สินทรัพย์โครงสร้างพื้นฐานอื่น</t>
  </si>
  <si>
    <t>5203010133.001</t>
  </si>
  <si>
    <t>ค่าจำหน่าย - โปรแกรมคอมพิวเตอร์</t>
  </si>
  <si>
    <t>5203010134.001</t>
  </si>
  <si>
    <t>ค่าจำหน่าย - สินทรัพย์ไม่มีตัวตนอื่น</t>
  </si>
  <si>
    <t>5203010144.001</t>
  </si>
  <si>
    <t>ค่าจำหน่าย - ที่ดินไม่ระบุรายละเอียด</t>
  </si>
  <si>
    <t>5203010145.001</t>
  </si>
  <si>
    <t>ค่าจำหน่าย - อาคารและสิ่งปลูกสร้างไม่ระบุรายละเอียด</t>
  </si>
  <si>
    <t>5203010146.001</t>
  </si>
  <si>
    <t>ค่าจำหน่าย - ครุภัณฑ์ไม่ระบุรายละเอียด</t>
  </si>
  <si>
    <t>5203010147.001</t>
  </si>
  <si>
    <t>ค่าจำหน่าย - สินทรัพย์ไม่มีตัวตนไม่ระบุรายละเอียด</t>
  </si>
  <si>
    <t>ขาดทุนที่เกิดขึ้นแล้วของเงินลงทุน</t>
  </si>
  <si>
    <t>ขาดทุนจากการด้อยค่าเงินลงทุน</t>
  </si>
  <si>
    <t>5204010104.001</t>
  </si>
  <si>
    <t>ขาดทุนจากการตีราคินค้าคงเหลือ</t>
  </si>
  <si>
    <t>5204010201.001</t>
  </si>
  <si>
    <t>ขาดทุนจากการตีราคาสินค้าคงเหลือ</t>
  </si>
  <si>
    <t>ขาดทุนจากรายการพิเศษ</t>
  </si>
  <si>
    <t>5401010101.001</t>
  </si>
  <si>
    <t>ค่าใช้จ่ายเงินช่วยเหลือผู้ประสบภัย</t>
  </si>
  <si>
    <t>5205010101.001</t>
  </si>
  <si>
    <t>ค่าใช้จ่ายจากการรับโอนหนี้สิน</t>
  </si>
  <si>
    <t>5208010101.001</t>
  </si>
  <si>
    <t>ค่าใช้จ่ายจากการรับโอนหนี้สิน - หน่วยงานภาครัฐ</t>
  </si>
  <si>
    <t>ค่าใช้จ่ายจากการจำหน่าย/โอนสินทรัพย์</t>
  </si>
  <si>
    <t>ค่าใช้จ่ายอื่น</t>
  </si>
  <si>
    <t>รวมค่าใช้จ่ายอื่น</t>
  </si>
  <si>
    <t>เงินสดและรายการเทียบเท่าเงินสด</t>
  </si>
  <si>
    <t>ส่วนของเจ้าหนี้ตามสัญญาเช่าการเงินที่ถึงกำหนดชำระภายใน 1 ปี</t>
  </si>
  <si>
    <t>รายได้สะสม</t>
  </si>
  <si>
    <t>สินทรัพย์โครงสร้างพื้นฐาน - สุทธิ</t>
  </si>
  <si>
    <t>สินทรัพย์ไม่มีตัวตน - สุทธิ</t>
  </si>
  <si>
    <t>เงินลงทุนระยะยาว</t>
  </si>
  <si>
    <t>เงินลงทุนระยะสั้น</t>
  </si>
  <si>
    <t>ทุนดำเนินการ</t>
  </si>
  <si>
    <t>หนี้สินไม่หมุนเวียน</t>
  </si>
  <si>
    <t>หนี้สินไม่หมุนเวียนอื่น</t>
  </si>
  <si>
    <t>ที่ดิน อาคาร และอุปกรณ์ - สุทธิ</t>
  </si>
  <si>
    <t>กำไร/ขาดทุนสุทธิ</t>
  </si>
  <si>
    <t>กำไร/ขาดทุนสะสม</t>
  </si>
  <si>
    <t>ประมาณการหนี้สินระยะสั้น</t>
  </si>
  <si>
    <t>ประมาณการหนี้สินระยะยาว</t>
  </si>
  <si>
    <t>เงินทุนสำรองเงินสะสม</t>
  </si>
  <si>
    <t>เงินสะสม</t>
  </si>
  <si>
    <t>ค่าใช้จ่ายบุคลากร</t>
  </si>
  <si>
    <t>ค่าบำเหน็จบำนาญ</t>
  </si>
  <si>
    <t>ค่าตอบแทน</t>
  </si>
  <si>
    <t>ค่าใช้สอย</t>
  </si>
  <si>
    <t>ค่าวัสดุ</t>
  </si>
  <si>
    <t>ค่าสาธารณูปโภค</t>
  </si>
  <si>
    <t>ต้นทุนทางการเงิน</t>
  </si>
  <si>
    <t>รายได้ภาษีจัดสรร</t>
  </si>
  <si>
    <t>(หน่วย:บาท)</t>
  </si>
  <si>
    <t>สินทรัพย์</t>
  </si>
  <si>
    <t>หมายเหตุ</t>
  </si>
  <si>
    <t>สินทรัพย์หมุนเวียน</t>
  </si>
  <si>
    <t>xxx</t>
  </si>
  <si>
    <t>สินทรัพย์ไม่หมุนเวียน</t>
  </si>
  <si>
    <t xml:space="preserve">อสังหาริมทรัพย์เพื่อการลงทุน  </t>
  </si>
  <si>
    <t>รวมสินทรัพย์</t>
  </si>
  <si>
    <t>หนี้สิน</t>
  </si>
  <si>
    <t>หนี้สินหมุนเวียน</t>
  </si>
  <si>
    <t>รวมหนี้สินหมุนเวียน</t>
  </si>
  <si>
    <t>รวมหนี้สินไม่หมุนเวียน</t>
  </si>
  <si>
    <t>รวมหนี้สิน</t>
  </si>
  <si>
    <t>สินทรัพย์สุทธิ/ส่วนทุน</t>
  </si>
  <si>
    <t>งบส่วนทุน</t>
  </si>
  <si>
    <t>รวมหนี้สิ้นและสินทรัพย์สุทธิ/ส่วนทุน</t>
  </si>
  <si>
    <t>รายได้</t>
  </si>
  <si>
    <t>รวมรายได้</t>
  </si>
  <si>
    <t>ค่าเสื่อมราคาและค่าตัดจัดหน่าย</t>
  </si>
  <si>
    <t>รวมค่าใช้จ่าย</t>
  </si>
  <si>
    <t>รายได้สูง/(ต่ำ) กว่าค่าใช้จ่ายก่อนต้นทุนทางการเงิน</t>
  </si>
  <si>
    <t>รายได้สูง/(ต่ำ) กว่าค่าใช้จ่ายสุทธิ</t>
  </si>
  <si>
    <t>กำไร/ขาดทุน
สะสม</t>
  </si>
  <si>
    <t>รวมสินทรัพย์สุทธิ/ส่วนทุน</t>
  </si>
  <si>
    <t>-</t>
  </si>
  <si>
    <t>รายได้สูง/(ต่ำ) กว่าค่าใช้จ่ายสำหรับงวด</t>
  </si>
  <si>
    <t xml:space="preserve">ยอดคงเหลือ ณ วันที่ 30 กันยายน 2563 - ตามที่รายงานไว้เดิม </t>
  </si>
  <si>
    <t>ยอดคงเหลือ ณ วันที่ 30 กันยายน 2564</t>
  </si>
  <si>
    <t>หมายเหตุประกอบงบการเงิน</t>
  </si>
  <si>
    <t>ชื่อบัญชี</t>
  </si>
  <si>
    <t xml:space="preserve">รวมเงินสดและรายการเทียบเท่าเงินสด           </t>
  </si>
  <si>
    <t>1102050106.001
1102050107.001</t>
  </si>
  <si>
    <t>รายได้ค้างรับ-หน่วยงานภาครัฐ
รายได้ค้างรับ-บุคคลภายนอก</t>
  </si>
  <si>
    <t>1102050101.001
1102050102.001
1102050194.005</t>
  </si>
  <si>
    <t>ลูกหนี้ค่าสินค้าและบริการ-หน่วยงานภาครัฐ
ลูกหนี้ค่าสินค้าและบริการ-บุคคลภายนอก
ลูกหนี้ - ทรัพย์รับจำนำ</t>
  </si>
  <si>
    <t>1102050194.001 
1102050194.002
1102050194.003
1102050194.004</t>
  </si>
  <si>
    <t>ลูกหนี้-ภาษีโรงเรือนและที่ดิน
ลูกหนี้-ภาษีบำรุงท้องที่
ลูกหนี้-ภาษีป้าย
ลูกหนี้-ภาษีที่ดินและสิ่งปลูกสร้าง</t>
  </si>
  <si>
    <t xml:space="preserve">1102050194.006 
1102050194.007
1102050194.008
1102050194.009
1102050194.010 
1102050194.011
1102050194.012
1102050194.998 </t>
  </si>
  <si>
    <t>ลูกหนี้ - ค่ารักษาพยาบาลสิทธิหลักประกันสุขภาพถ้วนหน้า
ลูกหนี้ - ค่ารักษาพยาบาลสิทธิประกันสังคม
ลูกหนี้ - ค่ารักษาพยาบาลสิทธิ พ.ร.บ. รถ
ลูกหนี้ - ค่ารักษาพยาบาลสิทธิเบิกตรงต้นสังกัดกรมบัญชีกลาง
ลูกหนี้ - ค่ารักษาพยาบาลสิทธิเบิกตรงต้นสังกัดองค์กรปกครองส่วนท้องถิ่น
ลูกหนี้ - ค่ารักษาพยาบาลสิทธิเบิกตรงต้นสังกัดกรุงเทพมหานคร
ลูกหนี้ - ค่ารักษาพยาบาลสิทธิเบิกตรงต้นสังกัดเมืองพัทยา
ลูกหนี้ - ค่ารักษาพยาบาลอื่น</t>
  </si>
  <si>
    <t>(xxx)</t>
  </si>
  <si>
    <t>1203020199.001
1203020199.002</t>
  </si>
  <si>
    <t>เงินฝากเงินทุนส่งเสริมกิจการองค์การบริหารส่วนจังหวัด
เงินฝากเงินทุนส่งเสริมกิจการเทศบาล</t>
  </si>
  <si>
    <t>1203020199.003
1203020199.004
1203020199.999</t>
  </si>
  <si>
    <t>เงินทุนส่งเสริมอาชีพ
เงินฝากกองทุนอื่น ๆ
เงินลงทุนอื่น</t>
  </si>
  <si>
    <t>1204010101.001
1204040101.001</t>
  </si>
  <si>
    <t>ที่ดิน
ที่ดินไม่ระบุรายละเอียด</t>
  </si>
  <si>
    <t>1205010101.001
1205020101.001
1205030101.001
1205030106.001
1205040101.001
1205060101.001</t>
  </si>
  <si>
    <t>อาคารเพื่อการพักอาศัย
อาคารสำนักงาน
อาคารเพื่อประโยชน์อื่น
ส่วนปรับปรุงอาคาร
สิ่งปลูกสร้าง
อาคารและสิ่งปลูกสร้างไม่ระบุรายละเอียด</t>
  </si>
  <si>
    <t>1205010103.001
1205020103.001
1205030103.001
1205030108.001
1205040103.001
1205060102.001</t>
  </si>
  <si>
    <t>ค่าเสื่อมราคาสะสมอาคารเพื่อการพักอาศัย
ค่าเสื่อมราคาสะสมอาคารสำนักงาน
ค่าเสื่อมราคาสะสมอาคารเพื่อประโยชน์อื่น
ค่าเสื่อมราคาสะสมส่วนปรับปรุงอาคาร
ค่าเสื่อมราคาสะสมสิ่งปลูกสร้าง
ค่าเสื่อมราคาสะสมอาคารและสิ่งปลูกสร้างไม่ระบุรายละเอียด</t>
  </si>
  <si>
    <t>1204010103.001
1205030104.001
1205040104.001
1206160104.001</t>
  </si>
  <si>
    <t>ที่ดิน - ภายใต้สัญญาเช่าการเงิน
อาคาร - ภายใต้สัญญาเช่าการเงิน
สิ่งปลูกสร้าง - ภายใต้สัญญาเช่าการเงิน
ครุภัณฑ์ - ภายใต้สัญญาเช่าการเงิน</t>
  </si>
  <si>
    <t>1205030105.001
1205040105.001
1206160105.001</t>
  </si>
  <si>
    <t>ค่าเสื่อมราคาสะสมอาคาร - ภายใต้สัญญาเช่าการเงิน
ค่าเสื่อมราคาสะสม - สิ่งปลูกสร้างภายใต้สัญญาเช่าการเงิน
ค่าเสื่อมราคาสะสม - ครุภัณฑ์ภายใต้สัญญาเช่าการเงิน</t>
  </si>
  <si>
    <t>2101010101.001
2101010102.001</t>
  </si>
  <si>
    <t>เจ้าหนี้การค้า - หน่วยงานภาครัฐ
เจ้าหนี้การค้า - บุคคลภายนอก</t>
  </si>
  <si>
    <t>2101020199.002
2101020199.003</t>
  </si>
  <si>
    <t>เจ้าหนี้ค่ารักษาพยาบาล-ประกันสุขภาพถ้วนหน้า
เจ้าหนี้ค่ารักษาพยาบาล-ประกันสังคม</t>
  </si>
  <si>
    <t>2102040103.001
2102040104.001
2102040105.001
2102040106.001</t>
  </si>
  <si>
    <t>ภาษีหัก ณ ที่จ่ายรอนำส่ง - ภาษีเงินได้บุคคลธรรมดา
ภาษีหัก ณ ที่จ่ายรอนำส่ง - ภาษีเงินได้บุคคลธรรมดา ภ.ง.ด.1
ภาษีหัก ณ ที่จ่ายรอนำส่ง - ภาษีเงินได้นิติบุคคลจากหน่วยงานภาครัฐ
ภาษีหัก ณ ที่จ่ายรอนำส่ง - ภาษีเงินได้นิติบุคคลจากบุคคลภายนอก</t>
  </si>
  <si>
    <t>2102040198.001
2102040199.999</t>
  </si>
  <si>
    <t>ค่าใช้จ่ายค้างจ่ายอื่น - หน่วยงานภาครัฐ
ค่าใช้จ่ายค้างจ่ายอื่น - บุคคลภายนอก</t>
  </si>
  <si>
    <t>XXX</t>
  </si>
  <si>
    <t>2111020199.008
2111020199.009</t>
  </si>
  <si>
    <t>เงินรับฝากค่าใช้จ่ายในการจัดเก็บภาษีบำรุงท้องที่ 5%
เงินรับฝากส่วนลดในการจัดเก็บภาษีบำรุงท้องที่ 6%</t>
  </si>
  <si>
    <t>2111020199.001
2111020199.002
2111020199.003
2111020199.004
2111020199.005
2111020199.010
2111020199.011
2111020199.999</t>
  </si>
  <si>
    <t>เงินรับฝาก ก.บ.ท.
เงินรับฝาก กบข.
เงินรับฝาก กสจ.
เงินรับฝากประกันสังคม
เงินรับฝากค่าใช้จ่ายอื่น
เงินรับฝากกองทุนหลักประกันสุขภาพถ้วนหน้ารอจัดสรร
เงินรับฝากกองทุนประกันสังคมรอจัดสรร
เงินรับฝากอื่น - ระยะสั้น</t>
  </si>
  <si>
    <t>2112010199.001
2112010199.002
2112010199.003
2112010199.999</t>
  </si>
  <si>
    <t>เงินประกันการเสนอราคา - ระยะสั้น
เงินประกันสัญญาเช่าทรัพย์สิน - ระยะสั้น
เงินประกันสัญญาเช่าอื่น ๆ - ระยะสั้น
เงินประกันอื่น - ระยะสั้น</t>
  </si>
  <si>
    <t>(XXX)</t>
  </si>
  <si>
    <t>ไม่เกิน 1 ปี</t>
  </si>
  <si>
    <t>เกิน 5 ปี</t>
  </si>
  <si>
    <t>2208010103.001
2208010103.002
2208010103.999</t>
  </si>
  <si>
    <t>เงินประกันสัญญาเช่าทรัพย์สิน - ระยะยาว
เงินประกันสัญญาเช่าอื่น ๆ - ระยะยาว
เงินประกันอื่น - ระยะยาว</t>
  </si>
  <si>
    <t>ภาระผูกพันตามสัญญาเช่าดำเนินงาน</t>
  </si>
  <si>
    <t>(หน่วย : บาท)</t>
  </si>
  <si>
    <t>เกิน 1 ปี แต่ไม่เกิน 5 ปี</t>
  </si>
  <si>
    <t>ภาระผูกพันตามสัญญาจ้างเหมาบริการ</t>
  </si>
  <si>
    <t>ภาระผูกพันเกี่ยวกับรายจ่ายฝ่ายทุน</t>
  </si>
  <si>
    <t>ที่ดิน อาคาร และสิ่งปลูกสร้าง</t>
  </si>
  <si>
    <t>ภาระผูกพันข้างต้นเกิดจากมูลค่าตามสัญญาจ้างก่อสร้าง ปรับปรุง และจัดหาสินทรัพย์</t>
  </si>
  <si>
    <t>ภาระผูกพันตามสัญญาจัดซื้อจัดจ้างพัสดุและบริการอื่น ๆ</t>
  </si>
  <si>
    <t>5101010101.001
5101010109.001</t>
  </si>
  <si>
    <t>เงินเดือน
เงินตอบแทนพิเศษของผู้ได้รับเงินเต็มขั้น</t>
  </si>
  <si>
    <t>5101010199.002</t>
  </si>
  <si>
    <t>5101030205.001
5101030206.001
5101030207.001
5101030208.001
5101030211.001</t>
  </si>
  <si>
    <t>เงินช่วยค่ารักษาพยาบาลประเภทผู้ป่วยนอก - รพ.รัฐ สำหรับผู้มีสิทธิตามฎหมายยกเว้นผู้รับเบี้ยหวัด/บำนาญ
เงินช่วยค่ารักษาพยาบาลประเภทผู้ป่วยใน - รพ.รัฐ สำหรับผู้มีสิทธิตามกฎหมาย ยกเว้นผู้รับเบี้ยหวัด/บำนาญ
เงินช่วยค่ารักษาพยาบาลประเภทผู้ป่วยนอก - รพ.เอกชน สำหรับผู้มีสิทธิตามกฎหมาย ยกเว้นผู้รับเบี้ยหวัด/บำนาญ
เงินช่วยค่ารักษาพยาบาลประเภทผู้ป่วยใน - รพ.เอกชน สำหรับผู้มีสิทธิตามกฎหมาย ยกเว้นผู้รับเบี้ยหวัด/บำนาญ
เงินช่วยเหลือค่ารักษาพยาบาลตามกฎหมายสงเคราะห์ข้าราชการ</t>
  </si>
  <si>
    <t>5101020109.001
5101020110.001</t>
  </si>
  <si>
    <t>ค่าเบี้ยประกันสุขภาพ
ค่าเบี้ยประกันชีวิต</t>
  </si>
  <si>
    <t>5101020199.999
5101010199.999</t>
  </si>
  <si>
    <t>ค่าใช้จ่ายบุคลากรอื่น
เงินเดือนและค่าจ้างอื่น</t>
  </si>
  <si>
    <t>5101040102.001
5101040118.001</t>
  </si>
  <si>
    <t>บำนาญปกติ
เงินบำนาญตกทอด</t>
  </si>
  <si>
    <t>5101040204.001
5101040205.001
5101040206.001
5101040207.001</t>
  </si>
  <si>
    <t>เงินช่วยค่ารักษาพยาบาลประเภทผู้ป่วยนอก - รพ.รัฐ สำหรับผู้รับเบี้ยหวัด/บำนาญตามกฎหมาย
เงินช่วยค่ารักษาพยาบาลประเภทผู้ป่วยใน- รพ.รัฐ สำหรับผู้รับเบี้ยหวัด/บำนาญตามกฎหมาย
เงินช่วยค่ารักษาพยาบาลประเภทผู้ป่วยนอก - รพ.เอกชน สำหรับผู้รับเบี้ยหวัด/บำนาญตามกฎหมาย
เงินช่วยค่ารักษาพยาบาลประเภทผู้ป่วยใน - รพ.เอกชน สำหรับผู้รับเบี้ยหวัด/บำนาญ ตามกฎหมาย</t>
  </si>
  <si>
    <t>5104040101.001
5104040103.001</t>
  </si>
  <si>
    <t>ค่าตอบแทนตามตำแหน่ง
เงินประจำตำแหน่งพิเศษและเงินเพิ่ม</t>
  </si>
  <si>
    <t>5102010199.001
5102020199.001
5102030199.001</t>
  </si>
  <si>
    <t>ค่าใช้จ่ายด้านการฝึกอบรม - ในประเทศ
ค่าใช้จ่ายด้านการฝึกอบรม - ต่างประเทศ
ค่าใช้จ่ายด้านการฝึกอบรม - บุคคลภายนอก</t>
  </si>
  <si>
    <t>5103010199.001
5103010102.001
5103010103.001
5103020199.001
5103020102.001
5103020103.001</t>
  </si>
  <si>
    <t>ค่าใช้จ่ายเดินทางไปราชการ - ในประเทศ
ค่าเบี้ยเลี้ยง
ค่าที่พัก
ค่าใช้จ่ายเดินไปราชการ - ต่างประเทศ
ค่าเบี้ยเลี้ยง
ค่าที่พัก</t>
  </si>
  <si>
    <t>5104010112.001
5104010113.001</t>
  </si>
  <si>
    <t>ค่าจ้างเหมาบริการ - บุคคลภายนอก
ค่าจ้างเหมาบริการ - หน่วยงานภาครัฐ</t>
  </si>
  <si>
    <t>5104010114.001
5104010115.001</t>
  </si>
  <si>
    <t>ค่าธรรมเนียมทางกฎหมาย
ค่าธรรมเนียม</t>
  </si>
  <si>
    <t>5104030209.001
5104030210.001
5104030211.001
5104030212.001</t>
  </si>
  <si>
    <t>ค่าเช่าอสังหาริมทรัพย์ - หน่วยงานภาครัฐ
ค่าเช่าอสังหาริมทรัพย์ - บุคคลภายนอก
ค่าเช่าเบ็ดเตล็ด - หน่วยงานภาครัฐ
ค่าเช่าเบ็ดเตล็ด - บุคคลภายนอก</t>
  </si>
  <si>
    <t>5104030215.001 
5104030216.001</t>
  </si>
  <si>
    <t>ค่าวิจัยและพัฒนา - หน่วยงานภาครัฐ
ค่าวิจัยและพัฒนา - บุคคลภายนอก</t>
  </si>
  <si>
    <t>5104030203.001
5104030208.001
5104030213.001
5104030214.001
5104030217.001
5104030220.001
5104030299.001</t>
  </si>
  <si>
    <t>ค่าเบี้ยประกันภัย
ค่ารับรองและพิธีการ
ค่าตรวจสอบบัญชี - สำนักงานการตรวจเงินแผ่นดิน
ค่าตรวจสอบบัญชี - ผู้ตรวจสอบอื่น
เงินชดเชยค่างานสิ่งก่อสร้าง
ชดใช้ค่าเสียหาย
ค่าใช้สอยอื่น ๆ</t>
  </si>
  <si>
    <t>5105010101.001
5105010103.001
5105010105.001
5105010106.001
5105010107.001
5105010108.001
5105010158.001
5105010194.001</t>
  </si>
  <si>
    <t>ค่าเสื่อมราคา - อาคารเพื่อการพักอาศัย
ค่าเสื่อมราคา - อาคารสำนักงาน
ค่าเสื่อมราคา - อาคารเพื่อประโยชน์อื่น
ค่าเสื่อมราคา - อาคารภายใต้สัญญาเช่าการเงิน
ค่าเสื่อมราคา - สิ่งปลูกสร้าง
ค่าเสื่อมราคา - สิ่งปลูกสร้างภายใต้สัญญาเช่าการเงิน
ค่าเสื่อมราคา - ส่วนปรับปรุงอาคาร
ค่าเสื่อมราคา - อาคารและสิ่งปลูกสร้างไม่ระบุรายละเอียด</t>
  </si>
  <si>
    <t>5105010143.001
5105010144.001
5105010145.001
5105010146.001
5105010147.001
5105010197.001</t>
  </si>
  <si>
    <t>ค่าเสื่อมราคา - ถนน
ค่าเสื่อมราคา - สะพาน
ค่าเสื่อมราคา - เขื่อน
ค่าเสื่อมราคา - อ่างเก็บน้ำ
ค่าเสื่อมราคา - สินทรัพย์โครงสร้างพื้นฐานอื่น
ค่าเสื่อมราคา - สินทรัพย์โครงสร้างพื้นฐานไม่ระบุรายละเอียด</t>
  </si>
  <si>
    <t>5105010148.001
5105010149.001
5105010169.001
5105010170.001
5105010198.001</t>
  </si>
  <si>
    <t>ค่าตัดจำหน่าย - โปรแกรมคอมพิวเตอร์
ค่าตัดจำหน่าย - สินทรัพย์ไม่มีตัวตนอื่น
ค่าตัดจำหน่าย - โปรแกรมคอมพิวเตอร์ภายใต้สัญญาเช่าการเงิน
ค่าตัดจำหน่าย- สินทรัพย์ไม่มีตัวตนอื่นภายใต้สัญญาเช่าการเงิน
ค่าตัดจำหน่าย - สินทรัพย์ไม่มีตัวตนไม่ระบุรายละเอียด</t>
  </si>
  <si>
    <t>5107010117.001
5107010117.002</t>
  </si>
  <si>
    <t>ค่าใช้จ่ายอุดหนุนเพื่อการบริการสังคม
ค่าใช้จ่ายด้านสาธารณสุขตามอำนาจหน้าที่ขององค์กรปกครองส่วนท้องถิ่น</t>
  </si>
  <si>
    <t>5204010102.001
5204010103.001</t>
  </si>
  <si>
    <t>ขาดทุนที่เกิดขึ้นแล้วของเงินลงทุน
ขาดทุนที่ยังไม่เกิดขึ้นของเงินลงทุนอื่น</t>
  </si>
  <si>
    <t>5211010101.001
5211010102.001
5211010102.002</t>
  </si>
  <si>
    <t>โอนสินทรัพย์ให้หน่วยงานของรัฐ
บริจาคสินทรัพย์ให้หน่วยงานภายนอก
บริจาคสินทรัพย์ให้บุคคลภายนอก</t>
  </si>
  <si>
    <t>5212010199.001
5212010199.002
5212010199.003
5212010199.004
5212010199.005
5212010199.006
5212010199.007
5212010199.999</t>
  </si>
  <si>
    <t>เงินสมทบกองทุนสวัสดิการชุมชน
เงินสมทบกองทุนหลักประกันสุขภาพองค์กรปกครองส่วนท้องถิ่น
ค่าใช้จ่ายสำหรับผู้ป่วยยากไร้
ค่าอาหารสำหรับสัตว์
ค่าบำรุงสมาคมองค์กรปกครองส่วนท้องถิ่น
ค่าภาษีที่จ่ายให้องค์กรปกครองส่วนท้องถิ่นตามกฎหมาย
ค่าใช้จ่ายฝ่ายอำนวยการ
ค่าใช้จ่ายอื่น</t>
  </si>
  <si>
    <t>ค่าใช้จ่ายจากการอุดหนุนอื่นและบริจาค</t>
  </si>
  <si>
    <t>รวมรายได้ของกิจการเฉพาะการและหน่วยงานภายใต้สังกัด</t>
  </si>
  <si>
    <t>ต้นทุนขายสินค้าและบริการ</t>
  </si>
  <si>
    <t>ผลสะสมของการเปลี่ยนแปลงนโยบายการบัญชี</t>
  </si>
  <si>
    <t>ผลสะสมจากการแก้ไขข้อผิดพลาดปีก่อน</t>
  </si>
  <si>
    <t xml:space="preserve">ยอดคงเหลือ ณ วันที่ 30 กันยายน 2564 - ตามที่รายงานไว้เดิม </t>
  </si>
  <si>
    <t>ยอดคงเหลือ ณ วันที่ 30 กันยายน 2565</t>
  </si>
  <si>
    <t>เงินฝากไม่มีรายตัว</t>
  </si>
  <si>
    <t>เงินฝากธนาคารกระแสรายวัน
เงินฝากธนาคารออมทรัพย์</t>
  </si>
  <si>
    <t>1101030101.001
1101030102.001</t>
  </si>
  <si>
    <t>1101030199.001</t>
  </si>
  <si>
    <t>เจ้าหนี้อื่น</t>
  </si>
  <si>
    <t>รวมรายได้ภาษีจัดสรร</t>
  </si>
  <si>
    <t>รวมรายได้จากการขายสินค้าและบริการ</t>
  </si>
  <si>
    <t>รวมรายได้จากการจัดเก็บภาษี ค่าธรรมเนียม ค่าปรับ และใบอนุญาต</t>
  </si>
  <si>
    <t>รวมรายได้อื่น</t>
  </si>
  <si>
    <t>4404010107.002</t>
  </si>
  <si>
    <t>4404010107.003</t>
  </si>
  <si>
    <t>4404020110.002</t>
  </si>
  <si>
    <t>4404020110.003</t>
  </si>
  <si>
    <t xml:space="preserve">4404030108.002 </t>
  </si>
  <si>
    <t xml:space="preserve">4404030108.003 </t>
  </si>
  <si>
    <t>รายได้จากการบริจาคเพื่อใช้ตามวัตถุประสงค์</t>
  </si>
  <si>
    <t>รายได้จากการบริจาคสินทรัพย์</t>
  </si>
  <si>
    <t>ค่าซ่อมแซมและบำรุงรักษา
ค่าใช้จ่ายในการปรับปรุงภูมิทัศน์
ค่าใช้จ่ายในการปรับปรุงอสังหาริมทรัพย์ต่ำกว่าเกณฑ์</t>
  </si>
  <si>
    <t xml:space="preserve">5104010107.001
5104010107.002
5104010107.003 </t>
  </si>
  <si>
    <t>ค่าใช้จ่ายจากการอุดหนุนจากหน่วยงานภาครัฐ</t>
  </si>
  <si>
    <t>ลูกหนี้การค้า</t>
  </si>
  <si>
    <t>ลูกหนี้เงินโอนและรายการอุดหนุนระยะสั้น</t>
  </si>
  <si>
    <t>ลูกหนี้อื่นระยะสั้น</t>
  </si>
  <si>
    <t>เงินให้กู้ยืมระยะสั้น</t>
  </si>
  <si>
    <t>วัสดุคงเหลือ</t>
  </si>
  <si>
    <t>สินค้าคงเหลือ</t>
  </si>
  <si>
    <t>เงินให้กู้ยืมระยะยาว</t>
  </si>
  <si>
    <t>เจ้าหนี้เงินโอนและรายการอุดหนุนระยะสั้น</t>
  </si>
  <si>
    <t>เจ้าหนี้อื่นระยะสั้น</t>
  </si>
  <si>
    <t>เงินกู้ยืมระยะสั้น</t>
  </si>
  <si>
    <t>ส่วนของเงินกู้ยืมระยะยาวที่ถึงกำหนดชำระภายใน 1 ปี</t>
  </si>
  <si>
    <t>เจ้าหนี้ระยะยาว</t>
  </si>
  <si>
    <t>เจ้าหนี้เงินโอนและรายการอุดหนุนระยะยาว</t>
  </si>
  <si>
    <t>เงินกู้ยืมระยะยาว - สุทธิ</t>
  </si>
  <si>
    <t>เจ้าหนี้ตามสัญญาเช่าการเงินระยะยาว - สุทธิ</t>
  </si>
  <si>
    <t>เงินรับฝากระยะยาว</t>
  </si>
  <si>
    <t>เงินรับฝากระยะสั้น</t>
  </si>
  <si>
    <t>1102050123.001
1102050123.006
1102050123.007
1102050123.008
1102050123.009
1102050123.010
1102050123.011
1102050123.012
1102050123.998</t>
  </si>
  <si>
    <t>ค่าเผื่อหนี้สงสัยจะสูญ - ลูกหนี้ค่าสินค้าและบริการ
ค่าเผื่อหนี้สงสัยจะสูญ - ลูกหนี้ค่ารักษาพยาบาลสิทธิหลักประกันสุขภาพถ้วนหน้า
ค่าเผื่อหนี้สงสัยจะสูญ - ลูกหนี้ค่ารักษาพยาบาลสิทธิประกันสังคม
ค่าเผื่อหนี้สงสัยจะสูญ - ลูกหนี้ค่ารักษาพยาบาลสิทธิ พ.ร.บ. รถ
ค่าเผื่อหนี้สงสัยจะสูญ - ลูกหนี้ค่ารักษาพยาบาลสิทธิเบิกตรงต้นสังกัดกรมบัญชีกลาง
ค่าเผื่อหนี้สงสัยจะสูญ - ลูกหนี้ค่ารักษาพยาบาลสิทธิเบิกตรงต้นสังกัดองค์กรปกครองส่วนท้องถิ่น
ค่าเผื่อหนี้สงสัยจะสูญ - ลูกหนี้ค่ารักษาพยาบาลสิทธิเบิกตรงต้นสังกัดกรุงเทพมหานคร
ค่าเผื่อหนี้สงสัยจะสูญ - ลูกหนี้ค่ารักษาพยาบาลสิทธิเบิกตรงต้นสังกัดเมืองพัทยา
ค่าเผื่อหนี้สงสัยจะสูญ - ลูกหนี้ค่ารักษาพยาบาลอื่น</t>
  </si>
  <si>
    <t>1102050123.002
1102050123.003
1102050123.004
1102050123.005</t>
  </si>
  <si>
    <t>ค่าเผื่อหนี้สงสัยจะสูญ - ลูกหนี้ภาษีโรงเรือนและที่ดิน
ค่าเผื่อหนี้สงสัยจะสูญ - ลูกหนี้ภาษีบำรุงท้องที่
ค่าเผื่อหนี้สงสัยจะสูญ - ลูกหนี้ภาษีป้าย
ค่าเผื่อหนี้สงสัยจะสูญ - ลูกหนี้ภาษีที่ดินและสิ่งปลูกสร้าง</t>
  </si>
  <si>
    <t>รวมลูกหนี้อื่นระยะสั้น</t>
  </si>
  <si>
    <t>ยังไม่ถึงกำหนด</t>
  </si>
  <si>
    <t>ชำระ</t>
  </si>
  <si>
    <t>เกินกำหนดชำระ</t>
  </si>
  <si>
    <t>ไม่เกิน 30 วัน</t>
  </si>
  <si>
    <t>ลูกหนี้การค้า ณ วันสิ้นปี แยกตามอายุหนี้ ดังนี้</t>
  </si>
  <si>
    <t>เกินกว่า 30 วัน</t>
  </si>
  <si>
    <t>ลูกหนี้เงินยืม ณ วันสิ้นปี แยกตามอายุหนี้ ดังนี้</t>
  </si>
  <si>
    <t>ไม่เกิน 15 วัน</t>
  </si>
  <si>
    <t>เกินกว่า 15 วัน</t>
  </si>
  <si>
    <t>รวมวัสดุคงเหลือ</t>
  </si>
  <si>
    <t>รวมเจ้าหนี้เงินโอนและรายการอุดหนุนระยะสั้น</t>
  </si>
  <si>
    <t>2101020198.001
2101020198.999
2101020199.999
2101020198.002
2101020199.004</t>
  </si>
  <si>
    <t xml:space="preserve">เจ้าหนี้อื่น - กรมสรรพากร
เจ้าหนี้อื่น - หน่วยงานภาครัฐ
เจ้าหนี้อื่น - บุคคลภายนอก
เจ้าหนี้อื่นชดใช้ค่าเสียหายระยะสั้น – หน่วยงานภาครัฐ
เจ้าหนี้อื่นชดใช้ค่าเสียหายระยะสั้น – บุคคลภายนอก </t>
  </si>
  <si>
    <t>รวมเงินรับฝากระยะสั้น</t>
  </si>
  <si>
    <t>รวมเงินรับฝากระยะยาว</t>
  </si>
  <si>
    <t>รายได้สูง/(ต่ำ)กว่าค่าใช้จ่ายสะสม</t>
  </si>
  <si>
    <t>รายได้จากการอุดหนุนอื่นและบริจาค</t>
  </si>
  <si>
    <t>รายได้จากการจัดเก็บภาษี ค่าธรรมเนียม ค่าปรับ และใบอนุญาต</t>
  </si>
  <si>
    <t xml:space="preserve">ลูกหนี้ความรับผิดทางแพ่ง
</t>
  </si>
  <si>
    <t>องค์ประกอบอื่นของสินทรัพย์สุทธิ/ส่วนทุน</t>
  </si>
  <si>
    <t xml:space="preserve">           รายได้จากการอุดหนุนอื่นและบริจาค</t>
  </si>
  <si>
    <t xml:space="preserve">            รายได้จากการอุดหนุนอื่นและบริจาค</t>
  </si>
  <si>
    <t xml:space="preserve">           รายได้จากการขายสินค้าและบริการ</t>
  </si>
  <si>
    <t xml:space="preserve">         รายได้จากการอุดหนุนอื่นและบริจาค</t>
  </si>
  <si>
    <t xml:space="preserve">           รายได้ค่าธรรมเนียมและค่าบริการการศึกษา</t>
  </si>
  <si>
    <t>รายได้จากงบประมาณ</t>
  </si>
  <si>
    <t>รายได้จากการอุดหนุนจากหน่วยงานภาครัฐ</t>
  </si>
  <si>
    <t>รวมรายได้สูง/(ต่ำ)กว่าค่าใช้จ่ายสะสม</t>
  </si>
  <si>
    <t>การเปลี่ยนแปลงที่ทำให้ทุนเพิ่ม/ลด</t>
  </si>
  <si>
    <t>รวมลูกหนี้การค้า (สุทธิ)</t>
  </si>
  <si>
    <t>ลูกหนี้อื่น (สุทธิ)</t>
  </si>
  <si>
    <t>รายได้ค่าธรรมเนียมการรับรองให้จำหน่ายเนื้อสัตว์ของสัตว์ที่ตายโดยมิได้ถูกฆ่าหรือฆ่านอกโรงฆ่าสัตว์ (ยกเลิกปี 65)</t>
  </si>
  <si>
    <t>1103020112.001
1103020115.001</t>
  </si>
  <si>
    <t>ลูกหนี้ความรับผิดทางแพ่ง
ลูกหนี้ความรับผิดทางละเมิด</t>
  </si>
  <si>
    <t>1102050193.002
1102050193.999
1102050194.999</t>
  </si>
  <si>
    <t>ลูกหนี้อื่น - กรมสรรพากร
ลูกหนี้อื่น-หน่วยงานภาครัฐ
ลูกหนี้อื่น-บุคคลภายนอก</t>
  </si>
  <si>
    <t>รวมลูกหนี้เงินโอน</t>
  </si>
  <si>
    <t>1206090101.001
1206100101.001
1206110101.001
1206120101.001
1206130101.001
1206140101.001
1206150101.001
1206160101.001
1206180101.001</t>
  </si>
  <si>
    <t>ครุภัณฑ์วิทยาศาสตร์และการแพทย์
ครุภัณฑ์คอมพิวเตอร์
ครุภัณฑ์การศึกษา
ครุภัณฑ์งานบ้านงานครัว
ครุภัณฑ์กีฬา
ครุภัณฑ์ดนตรี
ครุภัณฑ์สนาม
ครุภัณฑ์อื่น
ครุภัณฑ์ไม่ระบุรายละเอียด</t>
  </si>
  <si>
    <t>1206010101.001
1206020101.001
1206030101.001
1206040101.001
1206050101.001
1206060101.001
1206070101.001
1206080101.001</t>
  </si>
  <si>
    <t>ครุภัณฑ์สำนักงาน
ครุภัณฑ์ยานพาหนะและขนส่ง
ครุภัณฑ์ไฟฟ้าและวิทยุ
ครุภัณฑ์โฆษณาและเผยแพร่
ครุภัณฑ์การเกษตร
ครุภัณฑ์โรงงาน
ครุภัณฑ์ก่อสร้าง
ครุภัณฑ์สำรวจ</t>
  </si>
  <si>
    <t>1206090102.001
1206100102.001
1206110102.001
1206120102.001
1206130102.001
1206140102.001
1206150102.001
1206160102.001</t>
  </si>
  <si>
    <t>พักครุภัณฑ์วิทยาศาสตร์และการแพทย์
พักครุภัณฑ์คอมพิวเตอร์
พักครุภัณฑ์การศึกษา
พักครุภัณฑ์งานบ้านงานครัว
พักครุภัณฑ์กีฬา
พักครุภัณฑ์ดนตรี
พักครุภัณฑ์สนาม
พักครุภัณฑ์อื่น</t>
  </si>
  <si>
    <t>พักครุภัณฑ์สำนักงาน
พักครุภัณฑ์ยานพาหนะและขนส่ง
พักครุภัณฑ์ไฟฟ้าและวิทยุ
พักครุภัณฑ์โฆษณาและเผยแพร่
พักครุภัณฑ์การเกษตร
พักครุภัณฑ์โรงงาน
พักครุภัณฑ์ก่อสร้าง
พักครุภัณฑ์สำรวจ</t>
  </si>
  <si>
    <t>1206010102.001
1206020102.001
1206030102.001
1206040102.001
1206050102.001
1206060102.001
1206070102.001
1206080102.001</t>
  </si>
  <si>
    <t>ค่าเสื่อมราคาสะสมครุภัณฑ์วิทยาศาสตร์และการแพทย์
ค่าเสื่อมราคาสะสมครุภัณฑ์คอมพิวเตอร์
ค่าเสื่อมราคาสะสมครุภัณฑ์การศึกษา
ค่าเสื่อมราคาสะสมครุภัณฑ์งานบ้านงานครัว
ค่าเสื่อมราคาสะสมครุภัณฑ์กีฬา
ค่าเสื่อมราคาสะสมครุภัณฑ์ดนตรี
ค่าเสื่อมราคาสะสมครุภัณฑ์สนาม
ค่าเสื่อมราคาสะสมครุภัณฑ์อื่น
ค่าเสื่อมราคาสะสมครุภัณฑ์ไม่ระบุรายละเอียด</t>
  </si>
  <si>
    <t>1206010103.001
1206020103.001
1206030103.001
1206040103.001
1206050103.001
1206060103.001
1206070103.001
1206080103.001</t>
  </si>
  <si>
    <t>1206090103.001
1206100103.001
1206110103.001
1206120103.001
1206130103.001
1206140103.001
1206150103.001
1206160103.001
1206180102.001</t>
  </si>
  <si>
    <t>ค่าเสื่อมราคาสะสมครุภัณฑ์สำนักงาน
ค่าเสื่อมราคาสะสมครุภัณฑ์ยานพาหนะและขนส่ง
ค่าเสื่อมราคาสะสมครุภัณฑ์ไฟฟ้าและวิทยุ
ค่าเสื่อมราคาสะสมครุภัณฑ์โฆษณาและเผยแพร่
ค่าเสื่อมราคาสะสมครุภัณฑ์การเกษตร
ค่าเสื่อมราคาสะสมครุภัณฑ์โรงงาน
ค่าเสื่อมราคาสะสมครุภัณฑ์ก่อสร้าง
ค่าเสื่อมราคาสะสมครุภัณฑ์สำรวจ</t>
  </si>
  <si>
    <t>ค่าเสื่อมราคา - ครุภัณฑ์วิทยาศาสตร์และการแพทย์
ค่าเสื่อมราคา - ครุภัณฑ์คอมพิวเตอร์
ค่าเสื่อมราคา - ครุภัณฑ์การศึกษา
ค่าเสื่อมราคา - ครุภัณฑ์งานบ้านงานครัว
ค่าเสื่อมราคา - ครุภัณฑ์กีฬา
ค่าเสื่อมราคา - ครุภัณฑ์ดนตรี
ค่าเสื่อมราคา - ครุภัณฑ์สนาม
ค่าเสื่อมราคา - ครุภัณฑ์อื่น
ค่าเสื่อมราคา - ครุภัณฑ์ภายใต้สัญญาเช่าการเงิน
ค่าเสื่อมราคา - ครุภัณฑ์ไม่ระบุรายละเอียด</t>
  </si>
  <si>
    <t>5105010109.001
5105010111.001
5105010113.001
5105010115.001
5105010117.001
5105010119.001
5105010121.001
5105010123.001</t>
  </si>
  <si>
    <t>5105010125.001
5105010127.001
5105010129.001
5105010131.001
5105010133.001
5105010135.001
5105010137.001
5105010139.001
5105010140.001
5105010195.001</t>
  </si>
  <si>
    <t>ค่าเสื่อมราคา - ครุภัณฑ์สำนักงาน
ค่าเสื่อมราคา - ยานพาหนะและขนส่ง
ค่าเสื่อมราคา - ครุภัณฑ์ไฟฟ้าและวิทยุ
ค่าเสื่อมราคา - ครุภัณฑ์โฆษณาและเผยแพร่
ค่าเสื่อมราคา - ครุภัณฑ์การเกษตร
ค่าเสื่อมราคา - ครุภัณฑ์โรงงาน
ค่าเสื่อมราคา - ครุภัณฑ์ก่อสร้าง
ค่าเสื่อมราคา - ครุภัณฑ์สำรวจ</t>
  </si>
  <si>
    <t>5203010122.001</t>
  </si>
  <si>
    <t>สัญญาที่ยังไม่ได้รับรู้</t>
  </si>
  <si>
    <t>รวมต้นทุนขายสินค้าและบริการ</t>
  </si>
  <si>
    <t>หมายเหตุประกอบงบการเงินเป็นส่วนหนึ่งของรายงานการเงินนี้</t>
  </si>
  <si>
    <t>รหัสบัญชี</t>
  </si>
  <si>
    <t>รวมสินทรัพย์หมุนเวียน</t>
  </si>
  <si>
    <t>รวมสินทรัพย์ไม่หมุนเวียน</t>
  </si>
  <si>
    <t>หนี้สินและสินทรัพย์สุทธิ/ส่วนทุน</t>
  </si>
  <si>
    <t>ค่าใช้จ่าย</t>
  </si>
  <si>
    <t>การเปลี่ยนในสินทรัพย์สุทธิ/ส่วนทุนสำหรับปี 2564</t>
  </si>
  <si>
    <t>ยอดคงเหลือ ณ วันที่ 30 กันยายน 2563 - หลังการปรับปรุง</t>
  </si>
  <si>
    <t>ยอดคงเหลือ ณ วันที่ 30 กันยายน 2564 - หลังการปรับปรุง</t>
  </si>
  <si>
    <t>การเปลี่ยนในสินทรัพย์สุทธิ/ส่วนทุนสำหรับปี 2565</t>
  </si>
  <si>
    <t xml:space="preserve">           รวม</t>
  </si>
  <si>
    <t>รวมรายได้จากการอุดหนุนจากหน่วยงานภาครัฐ</t>
  </si>
  <si>
    <t>รวมค่าใช้จ่ายจากการอุดหนุนจากหน่วยงานภาครัฐ</t>
  </si>
  <si>
    <t>รวมค่าใช้จ่ายจากการอุดหนุนอื่นและบริจาค</t>
  </si>
  <si>
    <t>3102010101.001</t>
  </si>
  <si>
    <t>3102010101.002</t>
  </si>
  <si>
    <t>3102010101.003</t>
  </si>
  <si>
    <t>3102010101.004</t>
  </si>
  <si>
    <t>3102010101.005</t>
  </si>
  <si>
    <t>รายได้ของกิจการเฉพาะการและหน่วยงานภายใต้สังกัด</t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</si>
  <si>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ค่าเผื่อหนี้สงสัยจะสูญ</t>
    </r>
  </si>
  <si>
    <t>งบทดลองแม่หลังปรับปรุงก่อนปิด</t>
  </si>
  <si>
    <t>งบทดลองรวมหลังปรับปรุงก่อนปิด</t>
  </si>
  <si>
    <t>รายการหักระหว่างกัน</t>
  </si>
  <si>
    <t>งบทดลองรวมหลังปรับปรุงก่อนปิด
หลังหักรายการระหว่างกัน</t>
  </si>
  <si>
    <t>รวมสถานธนานุบาล</t>
  </si>
  <si>
    <t>รวมโรงผลิตน้ำประปา และประปาหมู่บ้าน</t>
  </si>
  <si>
    <t>รวมสถานีขนส่ง</t>
  </si>
  <si>
    <t>รวมโรงพยาบาล และหน่วยบริการสาธารณสุข</t>
  </si>
  <si>
    <t>รวมโรงเรียน และศูนย์พัฒนาเด็กเล็ก</t>
  </si>
  <si>
    <t>รวมศูนย์แสดงและจำหน่ายสินค้าหนึ่งตำบลหนึ่งผลิตภัณฑ์</t>
  </si>
  <si>
    <t>รวมกิจการอื่น</t>
  </si>
  <si>
    <t>Dr.</t>
  </si>
  <si>
    <t>Cr.</t>
  </si>
  <si>
    <t>T</t>
  </si>
  <si>
    <t>เงินฝากออมทรัพย์ที่สถาบันการเงิน (2152377293)</t>
  </si>
  <si>
    <t xml:space="preserve">1101030102.001      </t>
  </si>
  <si>
    <t>62AFC52F-AFDE-40D9-822E-926DEE808EC7</t>
  </si>
  <si>
    <t xml:space="preserve"> (2152377293)</t>
  </si>
  <si>
    <t>0</t>
  </si>
  <si>
    <t>เงินฝากออมทรัพย์ที่สถาบันการเงิน (8350109726)</t>
  </si>
  <si>
    <t xml:space="preserve"> (8350109726)</t>
  </si>
  <si>
    <t>เงินฝากออมทรัพย์ที่สถาบันการเงินเงินฝากออมทรัพย์ที่สถาบันการเงิน เลขที่บัญชี 835-0-32215-2</t>
  </si>
  <si>
    <t>เงินฝากออมทรัพย์ที่สถาบันการเงิน เลขที่บัญชี 835-0-32215-2</t>
  </si>
  <si>
    <t>เงินฝากไม่มีรายตัว (2154200119)</t>
  </si>
  <si>
    <t xml:space="preserve">1101030199.001      </t>
  </si>
  <si>
    <t>2E5DEED5-90E0-4622-B4EC-51C16E0A7EB8</t>
  </si>
  <si>
    <t xml:space="preserve"> (2154200119)</t>
  </si>
  <si>
    <t>ลูกหนี้ค่าสินค้าและบริการ - หน่วยงานภาครัฐ</t>
  </si>
  <si>
    <t xml:space="preserve">1102050101.001      </t>
  </si>
  <si>
    <t>53BF1E47-D95E-4B08-A937-84D33CBA0ED1</t>
  </si>
  <si>
    <t>ลูกหนี้ค่าสินค้าและบริการ - บุคคลภายนอก</t>
  </si>
  <si>
    <t xml:space="preserve">1102050102.001      </t>
  </si>
  <si>
    <t>0C8214D6-13B0-43C3-BB89-E23E5206AD72</t>
  </si>
  <si>
    <t>รายได้ค้างรับ - หน่วยงานภาครัฐ</t>
  </si>
  <si>
    <t xml:space="preserve">1102050106.001      </t>
  </si>
  <si>
    <t>7504E89F-1D31-4A29-878F-6ACE2C2B31EC</t>
  </si>
  <si>
    <t>รายได้ค้างรับ - บุคคลภายนอก</t>
  </si>
  <si>
    <t xml:space="preserve">1102050107.001      </t>
  </si>
  <si>
    <t>BAEE4A64-E3CB-473E-9FBA-D9A1D5E2E8D5</t>
  </si>
  <si>
    <t>ค่าเผื่อหนี้สงสัยจะสูญ - ลูกหนี้ค่าสินค้าและบริการ</t>
  </si>
  <si>
    <t xml:space="preserve">1102050123.001      </t>
  </si>
  <si>
    <t>8DD7FDF1-7232-4FDC-B66D-292430B5232A</t>
  </si>
  <si>
    <t>ค่าเผื่อหนี้สงสัยจะสูญ - ลูกหนี้ภาษีโรงเรือนและที่ดิน</t>
  </si>
  <si>
    <t xml:space="preserve">1102050123.002      </t>
  </si>
  <si>
    <t>0CB071AD-A946-4CFC-BB6A-9CBB9F261719</t>
  </si>
  <si>
    <t>ค่าเผื่อหนี้สงสัยจะสูญ - ลูกหนี้ภาษีบำรุงท้องที่</t>
  </si>
  <si>
    <t xml:space="preserve">1102050123.003      </t>
  </si>
  <si>
    <t>13E7A9B7-C42C-48F7-9ED1-B2F5C9020C73</t>
  </si>
  <si>
    <t xml:space="preserve">1102050193.001      </t>
  </si>
  <si>
    <t>52E753CF-532A-491F-88E0-7B57D309B899</t>
  </si>
  <si>
    <t>ลูกหนี้ - ภาษีโรงเรือนและที่ดิน</t>
  </si>
  <si>
    <t xml:space="preserve">1102050194.001      </t>
  </si>
  <si>
    <t>527A44CC-BCFF-4264-98F3-8D9078A9AFE0</t>
  </si>
  <si>
    <t>ลูกหนี้ - ภาษีบำรุงท้องที่</t>
  </si>
  <si>
    <t xml:space="preserve">1102050194.002      </t>
  </si>
  <si>
    <t>23BEB1E3-1CDF-47D0-9096-A82FB4C515D6</t>
  </si>
  <si>
    <t>เงินฝากประจำ-ระยะสั้น (300033570023)</t>
  </si>
  <si>
    <t xml:space="preserve">1104010101.001      </t>
  </si>
  <si>
    <t>8116693C-BB37-4A8A-AA5F-09C21F68BEB2</t>
  </si>
  <si>
    <t xml:space="preserve"> (300033570023)</t>
  </si>
  <si>
    <t>เงินฝากประจำ-ระยะสั้น (8352016520)</t>
  </si>
  <si>
    <t xml:space="preserve"> (8352016520)</t>
  </si>
  <si>
    <t xml:space="preserve">1105010105.001      </t>
  </si>
  <si>
    <t>C787CD2A-A34C-4680-9B62-A5D701754961</t>
  </si>
  <si>
    <t xml:space="preserve">1106010103.001      </t>
  </si>
  <si>
    <t>06922F9C-155C-4B0A-A20D-29DD3641F2B2</t>
  </si>
  <si>
    <t>เงินฝากเงินทุนส่งเสริมกิจการเทศบาล</t>
  </si>
  <si>
    <t xml:space="preserve">1203020199.002      </t>
  </si>
  <si>
    <t>24CC0E52-5CCF-402A-8698-EB806EC5B16D</t>
  </si>
  <si>
    <t xml:space="preserve">1204010101.001      </t>
  </si>
  <si>
    <t>D768F5A8-4BD3-4A06-A32C-8F06DF0C09C7</t>
  </si>
  <si>
    <t>อาคารสำนักงาน</t>
  </si>
  <si>
    <t xml:space="preserve">1205020101.001      </t>
  </si>
  <si>
    <t>9FB4744C-20D3-428C-A27A-60336AD73361</t>
  </si>
  <si>
    <t>ค่าเสื่อมราคาสะสมอาคารสำนักงาน</t>
  </si>
  <si>
    <t xml:space="preserve">1205020103.001      </t>
  </si>
  <si>
    <t>89A44DE8-8A24-4E10-86C7-197C892A4FAC</t>
  </si>
  <si>
    <t>อาคารเพื่อประโยชน์อื่น</t>
  </si>
  <si>
    <t xml:space="preserve">1205030101.001      </t>
  </si>
  <si>
    <t>B810C745-26E9-426F-A60F-E27B836140DD</t>
  </si>
  <si>
    <t>ค่าเสื่อมราคาสะสมอาคารเพื่อประโยชน์อื่น</t>
  </si>
  <si>
    <t xml:space="preserve">1205030103.001      </t>
  </si>
  <si>
    <t>617318BB-5BB5-4D7C-AA58-2B33AF57D85B</t>
  </si>
  <si>
    <t>สิ่งปลูกสร้าง</t>
  </si>
  <si>
    <t xml:space="preserve">1205040101.001      </t>
  </si>
  <si>
    <t>3EBB3D66-FD5F-42C8-A56E-032CBCACC6C9</t>
  </si>
  <si>
    <t>ค่าเสื่อมราคาสะสมสิ่งปลูกสร้าง</t>
  </si>
  <si>
    <t xml:space="preserve">1205040103.001      </t>
  </si>
  <si>
    <t>5728A8D1-89CA-4393-9EA8-A8DA51F225D5</t>
  </si>
  <si>
    <t>ครุภัณฑ์สำนักงาน</t>
  </si>
  <si>
    <t xml:space="preserve">1206010101.001      </t>
  </si>
  <si>
    <t>8BDBEF3D-391A-45F4-B4E4-7E1E42703F89</t>
  </si>
  <si>
    <t>ค่าเสื่อมราคาสะสมครุภัณฑ์สำนักงาน</t>
  </si>
  <si>
    <t xml:space="preserve">1206010103.001      </t>
  </si>
  <si>
    <t>818B970B-1494-4344-8B40-55F367DBFEC5</t>
  </si>
  <si>
    <t>ครุภัณฑ์ยานพาหนะและขนส่ง</t>
  </si>
  <si>
    <t xml:space="preserve">1206020101.001      </t>
  </si>
  <si>
    <t>69C18DF7-CB54-4F11-B650-D54A7E6B7673</t>
  </si>
  <si>
    <t>ค่าเสื่อมราคาสะสมครุภัณฑ์ยานพาหนะและขนส่ง</t>
  </si>
  <si>
    <t xml:space="preserve">1206020103.001      </t>
  </si>
  <si>
    <t>EC9A8A99-5110-49E5-8973-E0EBEE54C927</t>
  </si>
  <si>
    <t>ครุภัณฑ์การเกษตร</t>
  </si>
  <si>
    <t xml:space="preserve">1206050101.001      </t>
  </si>
  <si>
    <t>7CA5AF0D-0995-4E40-8811-A99F648C0214</t>
  </si>
  <si>
    <t>ค่าเสื่อมราคาสะสมครุภัณฑ์การเกษตร</t>
  </si>
  <si>
    <t xml:space="preserve">1206050103.001      </t>
  </si>
  <si>
    <t>6CF93BB9-B416-462B-97FF-41DBEB2CF725</t>
  </si>
  <si>
    <t>ครุภัณฑ์คอมพิวเตอร์</t>
  </si>
  <si>
    <t xml:space="preserve">1206100101.001      </t>
  </si>
  <si>
    <t>86A62A3A-8951-45BD-B41B-1F03E71B57C5</t>
  </si>
  <si>
    <t>ค่าเสื่อมราคาสะสมครุภัณฑ์คอมพิวเตอร์</t>
  </si>
  <si>
    <t xml:space="preserve">1206100103.001      </t>
  </si>
  <si>
    <t>8EFADA23-ABD8-48F3-B905-4D56F45357F0</t>
  </si>
  <si>
    <t>ครุภัณฑ์การศึกษา</t>
  </si>
  <si>
    <t xml:space="preserve">1206110101.001      </t>
  </si>
  <si>
    <t>0D247D78-DE91-43B0-B466-1BD52C614C74</t>
  </si>
  <si>
    <t>ค่าเสื่อมราคาสะสมครุภัณฑ์การศึกษา</t>
  </si>
  <si>
    <t xml:space="preserve">1206110103.001      </t>
  </si>
  <si>
    <t>8B506534-6E61-471B-ABE1-17AA5B6BEA75</t>
  </si>
  <si>
    <t>ครุภัณฑ์กีฬา</t>
  </si>
  <si>
    <t xml:space="preserve">1206130101.001      </t>
  </si>
  <si>
    <t>3A316752-9174-4715-971C-2D8E838B5A8C</t>
  </si>
  <si>
    <t>ค่าเสื่อมราคาสะสมครุภัณฑ์กีฬา</t>
  </si>
  <si>
    <t xml:space="preserve">1206130103.001      </t>
  </si>
  <si>
    <t>2DC06BAF-743F-4195-8BB1-FCDF6D8181F9</t>
  </si>
  <si>
    <t>ครุภัณฑ์อื่น</t>
  </si>
  <si>
    <t xml:space="preserve">1206160101.001      </t>
  </si>
  <si>
    <t>24D3F01B-2933-4FD7-A858-4B4E103B8202</t>
  </si>
  <si>
    <t>ค่าเสื่อมราคาสะสมครุภัณฑ์อื่น</t>
  </si>
  <si>
    <t xml:space="preserve">1206160103.001      </t>
  </si>
  <si>
    <t>6EA07E5A-0579-4685-A200-6FEE0ACBEBDB</t>
  </si>
  <si>
    <t xml:space="preserve">1208010101.001      </t>
  </si>
  <si>
    <t>FFC2C323-751F-41D5-A487-42844F37A9E8</t>
  </si>
  <si>
    <t xml:space="preserve">1208010103.001      </t>
  </si>
  <si>
    <t>E65544AB-2AC6-4E1B-8FB6-F7814F593D98</t>
  </si>
  <si>
    <t xml:space="preserve">1208040101.001      </t>
  </si>
  <si>
    <t>C750E569-0C71-4337-874A-B3A8CE1DC67D</t>
  </si>
  <si>
    <t xml:space="preserve">1208040103.001      </t>
  </si>
  <si>
    <t>6F0CA764-08D6-49CD-B0A6-CBCB5912A862</t>
  </si>
  <si>
    <t xml:space="preserve">1208050101.001      </t>
  </si>
  <si>
    <t>707BC0C0-2915-4C7B-A4B6-86EA3A2CD27F</t>
  </si>
  <si>
    <t xml:space="preserve">1208050103.001      </t>
  </si>
  <si>
    <t>E3DB08E0-A09E-4057-834B-54A9270CC867</t>
  </si>
  <si>
    <t>เจ้าหนี้การค้า - บุคคลภายนอก</t>
  </si>
  <si>
    <t xml:space="preserve">2101010102.001      </t>
  </si>
  <si>
    <t>1CCB2FC4-0524-4F74-8B3C-4FD4D9FE587D</t>
  </si>
  <si>
    <t>เจ้าหนี้อื่น - บุคคลภายนอก</t>
  </si>
  <si>
    <t xml:space="preserve">2101020199.999      </t>
  </si>
  <si>
    <t>EC143A78-5231-4361-AEDC-F41824F3940A</t>
  </si>
  <si>
    <t xml:space="preserve">2102040101.001      </t>
  </si>
  <si>
    <t>C8D234C2-0188-4708-919F-74828F6AC274</t>
  </si>
  <si>
    <t>ภาษีหัก ณ ที่จ่ายรอนำส่ง - ภาษีเงินได้บุคคลธรรมดา</t>
  </si>
  <si>
    <t xml:space="preserve">2102040103.001      </t>
  </si>
  <si>
    <t>8882FF87-1857-41DB-B296-56F93342EE75</t>
  </si>
  <si>
    <t>ภาษีหัก ณ ที่จ่ายรอนำส่ง - ภาษีเงินได้บุคคลธรรมดา ภ.ง.ด.1</t>
  </si>
  <si>
    <t xml:space="preserve">2102040104.001      </t>
  </si>
  <si>
    <t>7CFFD146-0A97-487F-A914-292E35CD28C8</t>
  </si>
  <si>
    <t>ภาษีหัก ณ ที่จ่ายรอนำส่ง - ภาษีเงินได้นิติบุคคลจากหน่วยงานภาครัฐ</t>
  </si>
  <si>
    <t xml:space="preserve">2102040105.001      </t>
  </si>
  <si>
    <t>4F475704-22F7-4213-BF48-26DDEFB9283C</t>
  </si>
  <si>
    <t>ภาษีหัก ณ ที่จ่ายรอนำส่ง - ภาษีเงินได้นิติบุคคลจากบุคคลภายนอก</t>
  </si>
  <si>
    <t xml:space="preserve">2102040106.001      </t>
  </si>
  <si>
    <t>49575D66-C31B-4DD2-833E-2DC04B149400</t>
  </si>
  <si>
    <t>ค่าใช้จ่ายค้างจ่ายอื่น - หน่วยงานภาครัฐ</t>
  </si>
  <si>
    <t xml:space="preserve">2102040198.001      </t>
  </si>
  <si>
    <t>F483AA0F-F5AB-4EC6-8549-31E60C7B9E9A</t>
  </si>
  <si>
    <t>ค่าใช้จ่ายค้างจ่ายอื่น - บุคคลภายนอก</t>
  </si>
  <si>
    <t xml:space="preserve">2102040199.999      </t>
  </si>
  <si>
    <t>9C302EAB-A106-48B2-88E6-D8ACF59AC9F2</t>
  </si>
  <si>
    <t xml:space="preserve">2103010102.001      </t>
  </si>
  <si>
    <t>7CE4E5A2-67DF-4CDB-892D-9238F88CB290</t>
  </si>
  <si>
    <t>เงินรับฝากอื่น - ระยะสั้น เงินสนับสนุนผู้ประสบภัยพิบัติพายุโซนร้อนปาบึก</t>
  </si>
  <si>
    <t xml:space="preserve">2111020199.999      </t>
  </si>
  <si>
    <t>3C1B17A4-5C0F-4560-8647-52A67FDC1654</t>
  </si>
  <si>
    <t xml:space="preserve"> เงินสนับสนุนผู้ประสบภัยพิบัติพายุโซนร้อนปาบึก</t>
  </si>
  <si>
    <t xml:space="preserve">2112010101.001      </t>
  </si>
  <si>
    <t>47E39AA2-84BA-4E43-B8F2-00A2E35F1969</t>
  </si>
  <si>
    <t>เงินรับฝากอื่น - ระยะยาว เงินประกันการใช้น้ำ</t>
  </si>
  <si>
    <t xml:space="preserve">2207020102.999      </t>
  </si>
  <si>
    <t>1DAC37F2-82A8-4BCD-B5EB-A32693B44206</t>
  </si>
  <si>
    <t xml:space="preserve"> เงินประกันการใช้น้ำ</t>
  </si>
  <si>
    <t xml:space="preserve">2208010101.001      </t>
  </si>
  <si>
    <t>35F97FF1-B382-41B2-BE9F-DB8A3AF003D3</t>
  </si>
  <si>
    <t xml:space="preserve">3102010101.001      </t>
  </si>
  <si>
    <t>606A83FF-C20E-41B3-8916-E13743EE722A</t>
  </si>
  <si>
    <t xml:space="preserve">3102010101.002      </t>
  </si>
  <si>
    <t>24ED33B5-0AB8-4CB4-965E-7C336108B848</t>
  </si>
  <si>
    <t xml:space="preserve">3102010101.003      </t>
  </si>
  <si>
    <t>3258F1ED-A8B1-496A-8A51-FB3A26A5BBE2</t>
  </si>
  <si>
    <t xml:space="preserve">4401010101.001      </t>
  </si>
  <si>
    <t>F7F6BE18-7939-4424-A6C7-5243C1446EDD</t>
  </si>
  <si>
    <t xml:space="preserve">4401010102.001      </t>
  </si>
  <si>
    <t>2FDAFB30-E271-4024-88AD-8BB357FA1490</t>
  </si>
  <si>
    <t xml:space="preserve">4401010103.001      </t>
  </si>
  <si>
    <t>1F7D10B2-C141-414D-9A67-85E1CF428BD5</t>
  </si>
  <si>
    <t xml:space="preserve">4401010104.001      </t>
  </si>
  <si>
    <t>D3B49A65-4C5A-432D-9ECB-2639E8B3037F</t>
  </si>
  <si>
    <t xml:space="preserve">4401030103.001      </t>
  </si>
  <si>
    <t>D4D21688-688F-4166-AE1B-1222FA376534</t>
  </si>
  <si>
    <t xml:space="preserve">4401030105.001      </t>
  </si>
  <si>
    <t>7A4AE2AD-1D86-45FD-8153-4489EC003F76</t>
  </si>
  <si>
    <t xml:space="preserve">4401030106.001      </t>
  </si>
  <si>
    <t>2B6939CE-051D-4FAF-ABE6-C67AA3238385</t>
  </si>
  <si>
    <t xml:space="preserve">4401030110.001      </t>
  </si>
  <si>
    <t>159DBB36-1960-4F81-81FB-A8B5A5D28ADF</t>
  </si>
  <si>
    <t xml:space="preserve">4401030127.001      </t>
  </si>
  <si>
    <t>73CA60FB-6492-437B-9391-F02435DB2CE0</t>
  </si>
  <si>
    <t xml:space="preserve">4401030130.001      </t>
  </si>
  <si>
    <t>4AFC584A-B382-472B-AC35-3A8B6F1FF2D7</t>
  </si>
  <si>
    <t xml:space="preserve">4401030134.001      </t>
  </si>
  <si>
    <t>5B5BA683-07A4-4990-9C6B-946E1ED5EFAC</t>
  </si>
  <si>
    <t>รายได้ค่าธรรมเนียมการสมัครรับเลือกตั้งสมาชิกสภาท้องถิ่นหรือผู้บริหารท้องถิ่น</t>
  </si>
  <si>
    <t xml:space="preserve">4401030137.001      </t>
  </si>
  <si>
    <t>C022A4B1-6D42-42A9-A91F-C53687488C24</t>
  </si>
  <si>
    <t xml:space="preserve">4401030199.001      </t>
  </si>
  <si>
    <t>8F851897-B4DF-4B2F-A80E-02FD92B01414</t>
  </si>
  <si>
    <t xml:space="preserve">4401040102.001      </t>
  </si>
  <si>
    <t>3BF52EF6-E082-44B8-8E00-B95E1E08BEE3</t>
  </si>
  <si>
    <t xml:space="preserve">4401040110.001      </t>
  </si>
  <si>
    <t>A63DADB1-F079-4BEC-A484-444AF8CD6E3B</t>
  </si>
  <si>
    <t xml:space="preserve">4401050103.001      </t>
  </si>
  <si>
    <t>E3CB1D81-1EF7-4EAA-B508-97C6D2116E3E</t>
  </si>
  <si>
    <t xml:space="preserve">4401050107.001      </t>
  </si>
  <si>
    <t>B727819F-A869-43D8-A2C6-808CE86858DB</t>
  </si>
  <si>
    <t xml:space="preserve">4401070101.001      </t>
  </si>
  <si>
    <t>9CCECF78-D8EE-4751-AAA7-4E1B4618647D</t>
  </si>
  <si>
    <t xml:space="preserve">4401070102.001      </t>
  </si>
  <si>
    <t>B7E6D13C-A302-45DE-BD82-C5D43CD5E670</t>
  </si>
  <si>
    <t xml:space="preserve">4401090101.001      </t>
  </si>
  <si>
    <t>8C10C010-1268-4950-A721-4F4C2475B513</t>
  </si>
  <si>
    <t xml:space="preserve">4401090198.001      </t>
  </si>
  <si>
    <t>2DA6D5BB-C43D-480C-954C-08BD4BEA60A9</t>
  </si>
  <si>
    <t xml:space="preserve">4401100105.001      </t>
  </si>
  <si>
    <t>31E6685B-95B5-41B5-AE49-585D75A3F33C</t>
  </si>
  <si>
    <t xml:space="preserve">4401100199.001      </t>
  </si>
  <si>
    <t>EAA94ABD-6231-4BAD-B1E4-D72C793D32E4</t>
  </si>
  <si>
    <t xml:space="preserve">4402010101.001      </t>
  </si>
  <si>
    <t>EE0EC1E2-5505-41F2-9217-A5D34353AD83</t>
  </si>
  <si>
    <t xml:space="preserve">4402010102.001      </t>
  </si>
  <si>
    <t>EA2E8095-D3F5-4186-976B-921380321741</t>
  </si>
  <si>
    <t xml:space="preserve">4402010104.001      </t>
  </si>
  <si>
    <t>CE86504E-70EF-4CA3-A52A-0C15C6604551</t>
  </si>
  <si>
    <t xml:space="preserve">4402010105.001      </t>
  </si>
  <si>
    <t>3DA4CC62-C3AB-45E9-ADC3-E4AE917FB335</t>
  </si>
  <si>
    <t xml:space="preserve">4402010106.001      </t>
  </si>
  <si>
    <t>B892A6B7-3293-4AD9-9B4D-47CD56605B35</t>
  </si>
  <si>
    <t xml:space="preserve">4402010110.001      </t>
  </si>
  <si>
    <t>CD930321-443B-4DF3-94F3-89221A8F6A44</t>
  </si>
  <si>
    <t xml:space="preserve">4402010111.001      </t>
  </si>
  <si>
    <t>9272CC41-F0A6-49F7-9267-0B117CABEDA5</t>
  </si>
  <si>
    <t xml:space="preserve">4402010113.001      </t>
  </si>
  <si>
    <t>9EE8589E-BA0F-494D-85B2-C22DE37B52D6</t>
  </si>
  <si>
    <t>รายได้เงินอุดหนุนทั่วไป</t>
  </si>
  <si>
    <t xml:space="preserve">4403010101.001      </t>
  </si>
  <si>
    <t>47DC1C27-8DDB-4F99-ADE6-3A0A301738F1</t>
  </si>
  <si>
    <t xml:space="preserve">4403010104.001      </t>
  </si>
  <si>
    <t>D9C986A1-E0F2-4F0C-8D4E-EBA35000E36E</t>
  </si>
  <si>
    <t>รายได้เงินช่วยเหลือจากงบทั่วไป</t>
  </si>
  <si>
    <t xml:space="preserve">4404050104.001      </t>
  </si>
  <si>
    <t>74367AC5-0AC0-4D61-92A7-027402DF7593</t>
  </si>
  <si>
    <t>9</t>
  </si>
  <si>
    <t xml:space="preserve">4404050105.001      </t>
  </si>
  <si>
    <t>3FF4F7AA-1DA6-4386-8EC4-065C535E4716</t>
  </si>
  <si>
    <t>เงินเดือน</t>
  </si>
  <si>
    <t xml:space="preserve">5101010101.001      </t>
  </si>
  <si>
    <t>D4E15270-AAC1-4DC2-8A5F-B7DD007A379D</t>
  </si>
  <si>
    <t xml:space="preserve">5101010103.001      </t>
  </si>
  <si>
    <t>B8E051C4-E6C2-4FF3-9E69-278E44042D7E</t>
  </si>
  <si>
    <t xml:space="preserve">5101010111.001      </t>
  </si>
  <si>
    <t>A17D51A5-03C3-49CB-B240-BAE2957A210B</t>
  </si>
  <si>
    <t xml:space="preserve">5101010113.001      </t>
  </si>
  <si>
    <t>DBD16F9A-958D-4707-AE78-5044E63BC789</t>
  </si>
  <si>
    <t xml:space="preserve">5101010199.001      </t>
  </si>
  <si>
    <t>FD6A1FCC-8DC8-4534-96FF-D288C1AE28FC</t>
  </si>
  <si>
    <t xml:space="preserve">5101010199.002      </t>
  </si>
  <si>
    <t>CF3E6E45-C724-46BB-8BF7-056F2BAFC845</t>
  </si>
  <si>
    <t xml:space="preserve">5101020106.001      </t>
  </si>
  <si>
    <t>EA554384-BF4B-4F0F-9639-EBA8F35644B1</t>
  </si>
  <si>
    <t xml:space="preserve">5101020108.001      </t>
  </si>
  <si>
    <t>68ACAF99-8A23-4B10-B0A2-08F72BE56FB7</t>
  </si>
  <si>
    <t xml:space="preserve">5101020114.001      </t>
  </si>
  <si>
    <t>0C71106F-4288-44C7-BE4E-2A2B600FDEAA</t>
  </si>
  <si>
    <t xml:space="preserve">5101020199.001      </t>
  </si>
  <si>
    <t>17A13D18-A362-4FB6-ADED-3F6663142E60</t>
  </si>
  <si>
    <t xml:space="preserve">5101020199.002      </t>
  </si>
  <si>
    <t>34BF5477-ABEC-4BC2-814E-0CEB5335FCAB</t>
  </si>
  <si>
    <t xml:space="preserve">5101030101.001      </t>
  </si>
  <si>
    <t>C45334CC-3580-4613-813D-53EFCDB31929</t>
  </si>
  <si>
    <t>ค่าใช้จ่ายด้านการฝึกอบรม- ในประเทศ</t>
  </si>
  <si>
    <t xml:space="preserve">5102010199.001      </t>
  </si>
  <si>
    <t>3131D617-CD6E-4909-AABB-D95E0BEBB7C5</t>
  </si>
  <si>
    <t>ค่าเบี้ยเลี้ยง - ในประเทศ</t>
  </si>
  <si>
    <t xml:space="preserve">5103010102.001      </t>
  </si>
  <si>
    <t>6450B8CA-B5A7-4AD1-86FF-555F0223FFB0</t>
  </si>
  <si>
    <t>ค่าที่พัก - ในประเทศ</t>
  </si>
  <si>
    <t xml:space="preserve">5103010103.001      </t>
  </si>
  <si>
    <t>A89FE532-E30E-4AC1-B407-7D2FD8FC83E4</t>
  </si>
  <si>
    <t>ค่าใช้จ่ายเดินทางไปราชการ - ในประเทศ</t>
  </si>
  <si>
    <t xml:space="preserve">5103010199.001      </t>
  </si>
  <si>
    <t>FE9EDB5B-AD19-453F-8F78-8371C8D800B6</t>
  </si>
  <si>
    <t xml:space="preserve">5104010104.001      </t>
  </si>
  <si>
    <t>5E4FBC7E-539E-41BC-8800-E952229933A9</t>
  </si>
  <si>
    <t xml:space="preserve">5104010107.001      </t>
  </si>
  <si>
    <t>960088A0-A69B-4BF6-A579-4E00DC262AEB</t>
  </si>
  <si>
    <t>ค่าใช้จ่ายในการปรับปรุงอสังหาริมทรัพย์ต่ำกว่าเกณฑ์</t>
  </si>
  <si>
    <t xml:space="preserve">5104010107.003      </t>
  </si>
  <si>
    <t>ADC1B443-F6CA-4845-80F8-B0D85C978491</t>
  </si>
  <si>
    <t xml:space="preserve">5104010110.001      </t>
  </si>
  <si>
    <t>127CF830-82CA-4B1F-92A4-88D253E4627B</t>
  </si>
  <si>
    <t>ค่าจ้างเหมาบริการ - บุคคลภายนอก</t>
  </si>
  <si>
    <t xml:space="preserve">5104010112.001      </t>
  </si>
  <si>
    <t>D143A22E-E779-48EF-B804-AAF264B97D5F</t>
  </si>
  <si>
    <t>ค่าจ้างเหมาบริการ - หน่วยงานภาครัฐ</t>
  </si>
  <si>
    <t xml:space="preserve">5104010113.001      </t>
  </si>
  <si>
    <t>E9DC4B4F-984F-414E-87EA-7CC3BB73E489</t>
  </si>
  <si>
    <t xml:space="preserve">5104020101.001      </t>
  </si>
  <si>
    <t>E2210945-E698-4AF3-A77E-765F981A758E</t>
  </si>
  <si>
    <t xml:space="preserve">5104020105.001      </t>
  </si>
  <si>
    <t>374EBDDA-AFEA-4046-8D6A-860C2AFE5188</t>
  </si>
  <si>
    <t xml:space="preserve">5104020106.001      </t>
  </si>
  <si>
    <t>E7BE19F9-1A4B-41A9-93D2-F642E9C449FC</t>
  </si>
  <si>
    <t xml:space="preserve">5104020107.001      </t>
  </si>
  <si>
    <t>FC9F4FA2-6274-477A-A73E-59511BE62DC1</t>
  </si>
  <si>
    <t>ค่าเบี้ยประกันภัย</t>
  </si>
  <si>
    <t xml:space="preserve">5104030203.001      </t>
  </si>
  <si>
    <t>BE9E79CE-80D7-439B-8CA9-7D0B82768B4C</t>
  </si>
  <si>
    <t xml:space="preserve">5104030205.001      </t>
  </si>
  <si>
    <t>21B34F0F-769F-4DAA-9C44-175BA89FF613</t>
  </si>
  <si>
    <t xml:space="preserve">5104030206.001      </t>
  </si>
  <si>
    <t>2163DB00-3A8A-40E6-8EF2-8F8A79A2AA1B</t>
  </si>
  <si>
    <t xml:space="preserve">5104030207.001      </t>
  </si>
  <si>
    <t>7950266E-B2F6-46B2-A9C4-9E81A8EB23EF</t>
  </si>
  <si>
    <t>ค่ารับรองและพิธีการ</t>
  </si>
  <si>
    <t xml:space="preserve">5104030208.001      </t>
  </si>
  <si>
    <t>3817DD67-D6E4-4AB3-99FF-0029D84F379E</t>
  </si>
  <si>
    <t>ค่าเช่าเบ็ดเตล็ด -บุคคลภายนอก</t>
  </si>
  <si>
    <t xml:space="preserve">5104030212.001      </t>
  </si>
  <si>
    <t>B4795AB7-D200-446F-9026-7A6DA4C40BEB</t>
  </si>
  <si>
    <t xml:space="preserve">5104030219.001      </t>
  </si>
  <si>
    <t>ADCA554C-8156-4288-8BE7-4A0739364A12</t>
  </si>
  <si>
    <t xml:space="preserve">5104040102.001      </t>
  </si>
  <si>
    <t>0E521DD1-187A-40E0-BE98-D88C3A84A6D1</t>
  </si>
  <si>
    <t xml:space="preserve">5104040108.001      </t>
  </si>
  <si>
    <t>83A26D63-25E5-494C-AF71-8A237DA77F08</t>
  </si>
  <si>
    <t xml:space="preserve">5104040199.001      </t>
  </si>
  <si>
    <t>6C4D0A00-A14B-4D18-81FD-AF37FF539DFD</t>
  </si>
  <si>
    <t>ค่าเสื่อมราคา - อาคารสำนักงาน</t>
  </si>
  <si>
    <t xml:space="preserve">5105010103.001      </t>
  </si>
  <si>
    <t>45EBDCC7-2611-478B-B154-1C24C91860A1</t>
  </si>
  <si>
    <t>ค่าเสื่อมราคา - อาคารเพื่อประโยชน์อื่น</t>
  </si>
  <si>
    <t xml:space="preserve">5105010105.001      </t>
  </si>
  <si>
    <t>C68F7DE0-0D49-48DD-BD7D-850F7C865435</t>
  </si>
  <si>
    <t>ค่าเสื่อมราคา - สิ่งปลูกสร้าง</t>
  </si>
  <si>
    <t xml:space="preserve">5105010107.001      </t>
  </si>
  <si>
    <t>527B20E6-98B1-41B2-BE6C-F4C88C03D581</t>
  </si>
  <si>
    <t>ค่าเสื่อมราคา - ครุภัณฑ์สำนักงาน</t>
  </si>
  <si>
    <t xml:space="preserve">5105010109.001      </t>
  </si>
  <si>
    <t>428FC4C4-56E4-4096-A46B-A9EBFB4CB8E3</t>
  </si>
  <si>
    <t>ค่าเสื่อมราคา - ยานพาหนะและขนส่ง</t>
  </si>
  <si>
    <t xml:space="preserve">5105010111.001      </t>
  </si>
  <si>
    <t>816D0E09-FED2-45D4-BFCC-2CEAA8D042BE</t>
  </si>
  <si>
    <t>ค่าเสื่อมราคา - ครุภัณฑ์การเกษตร</t>
  </si>
  <si>
    <t xml:space="preserve">5105010117.001      </t>
  </si>
  <si>
    <t>8929F005-6945-4F12-B62F-D9A5E626E78D</t>
  </si>
  <si>
    <t>ค่าเสื่อมราคา - ครุภัณฑ์คอมพิวเตอร์</t>
  </si>
  <si>
    <t xml:space="preserve">5105010127.001      </t>
  </si>
  <si>
    <t>BCE995CE-232B-43D0-8183-C81670C5C3A0</t>
  </si>
  <si>
    <t>ค่าเสื่อมราคา - ครุภัณฑ์การศึกษา</t>
  </si>
  <si>
    <t xml:space="preserve">5105010129.001      </t>
  </si>
  <si>
    <t>9B6BDA8E-1082-47A7-ACDC-CCDC36953468</t>
  </si>
  <si>
    <t>ค่าเสื่อมราคา - ครุภัณฑ์กีฬา</t>
  </si>
  <si>
    <t xml:space="preserve">5105010133.001      </t>
  </si>
  <si>
    <t>B08607D9-E164-44D1-A02E-14BAAC1BA245</t>
  </si>
  <si>
    <t>ค่าเสื่อมราคา - ครุภัณฑ์อื่น</t>
  </si>
  <si>
    <t xml:space="preserve">5105010139.001      </t>
  </si>
  <si>
    <t>E9957A66-7AE7-4346-B6EF-8645C3E8E03C</t>
  </si>
  <si>
    <t>ค่าเสื่อมราคา - ถนน</t>
  </si>
  <si>
    <t xml:space="preserve">5105010143.001      </t>
  </si>
  <si>
    <t>ABC3A35F-E670-4CB0-8BBE-DEF87A1B18A3</t>
  </si>
  <si>
    <t>ค่าเสื่อมราคา - อ่างเก็บน้ำ</t>
  </si>
  <si>
    <t xml:space="preserve">5105010146.001      </t>
  </si>
  <si>
    <t>3BB9911C-A138-4C5F-A861-EB595EC0ACF4</t>
  </si>
  <si>
    <t>ค่าเสื่อมราคา - สินทรัพย์โครงสร้างพื้นฐานอื่น</t>
  </si>
  <si>
    <t xml:space="preserve">5105010147.001      </t>
  </si>
  <si>
    <t>1E6FC680-47EB-43FA-96E1-D07EDE92D01E</t>
  </si>
  <si>
    <t xml:space="preserve">5107010101.001      </t>
  </si>
  <si>
    <t>3D13D234-1D32-4E46-9777-BD4C82ABC9BA</t>
  </si>
  <si>
    <t xml:space="preserve">5107010103.001      </t>
  </si>
  <si>
    <t>197C08F5-209F-4AF7-9DB4-A4AE9FBF4E61</t>
  </si>
  <si>
    <t xml:space="preserve">5107010104.001      </t>
  </si>
  <si>
    <t>9851DF8D-00EA-4E7F-BF6D-4BC78946A828</t>
  </si>
  <si>
    <t xml:space="preserve">5107010114.001      </t>
  </si>
  <si>
    <t>D24C9EC1-1366-4955-BCB1-BF3A23EFBBB6</t>
  </si>
  <si>
    <t xml:space="preserve">5107010115.001      </t>
  </si>
  <si>
    <t>043ADB3E-F843-415E-8215-3CAA4792BA22</t>
  </si>
  <si>
    <t xml:space="preserve">5107010116.001      </t>
  </si>
  <si>
    <t>BA31814B-A1CD-4B47-B460-D33BA8832948</t>
  </si>
  <si>
    <t xml:space="preserve">5107010117.001      </t>
  </si>
  <si>
    <t>00FB1D7A-BCE4-4B28-85FB-165C19BF3381</t>
  </si>
  <si>
    <t xml:space="preserve">5108010107.001      </t>
  </si>
  <si>
    <t>F2EFF456-7979-4EDE-A7DA-46332D99464B</t>
  </si>
  <si>
    <t xml:space="preserve">5108010107.002      </t>
  </si>
  <si>
    <t>8841C07B-3E1A-44A3-899B-4137A4B7DF4B</t>
  </si>
  <si>
    <t xml:space="preserve">5108010107.003      </t>
  </si>
  <si>
    <t>D461AEAB-7F85-45FD-A81A-07DD8EA7CD3C</t>
  </si>
  <si>
    <t xml:space="preserve">5203010126.001      </t>
  </si>
  <si>
    <t>88CBF5D2-A24E-4455-A38F-BB34150F0A74</t>
  </si>
  <si>
    <t>ค่าใช้จ่ายระหว่างหน่วยงาน - งบทั่วไปโอนให้โรงเรียน และศูนย์พัฒนาเด็กเล็ก</t>
  </si>
  <si>
    <t xml:space="preserve">5210010121.005      </t>
  </si>
  <si>
    <t>90CE12B4-3680-4472-88A9-CD781AAD291E</t>
  </si>
  <si>
    <t>เงินสมทบกองทุนหลักประกันสุขภาพองค์กรปกครองส่วนท้องถิ่น</t>
  </si>
  <si>
    <t xml:space="preserve">5212010199.002      </t>
  </si>
  <si>
    <t>AAAC9E8F-CE95-4355-9C9C-21AD503481CD</t>
  </si>
  <si>
    <t>ค่าบำรุงสมาคมองค์กรปกครองส่วนท้องถิ่น</t>
  </si>
  <si>
    <t xml:space="preserve">5212010199.005      </t>
  </si>
  <si>
    <t>1E57FF25-854D-4ACF-B114-4EB9EF90509C</t>
  </si>
  <si>
    <t>ผลต่าง</t>
  </si>
  <si>
    <t>เทศบาลตำบลหลักช้าง</t>
  </si>
  <si>
    <t>งบแสดงผลการดำเนินงาน</t>
  </si>
  <si>
    <t>งบแสดงฐานะการเงิน.</t>
  </si>
  <si>
    <r>
      <t xml:space="preserve">รายได้เงินอุดหนุน </t>
    </r>
    <r>
      <rPr>
        <sz val="16"/>
        <color rgb="FFFF0000"/>
        <rFont val="TH SarabunPSK"/>
        <family val="2"/>
      </rPr>
      <t>(ที่ไม่ใช่หน่วยรับงบตรง)</t>
    </r>
  </si>
  <si>
    <r>
      <t xml:space="preserve">รายได้เงินอุดหนุนทั่วไปที่รัฐกำหนดวัตถุประสงค์ </t>
    </r>
    <r>
      <rPr>
        <sz val="16"/>
        <color rgb="FFFF0000"/>
        <rFont val="TH SarabunPSK"/>
        <family val="2"/>
      </rPr>
      <t>(ที่ไม่ใช่หน่วยรับงบตรง)</t>
    </r>
  </si>
  <si>
    <r>
      <t xml:space="preserve">รายได้เงินอุดหนุนเฉพาะกิจ </t>
    </r>
    <r>
      <rPr>
        <sz val="16"/>
        <color rgb="FFFF0000"/>
        <rFont val="TH SarabunPSK"/>
        <family val="2"/>
      </rPr>
      <t>(ที่ไม่ใช่หน่วยรับงบตรง)</t>
    </r>
  </si>
  <si>
    <t>ปี 2565</t>
  </si>
  <si>
    <t>ปี 2564</t>
  </si>
  <si>
    <t>สำหรับปีสิ้นสุดวันที่ 30 กันยายน 2565</t>
  </si>
  <si>
    <t>ณ วันที่ 30 กันยายน 2565</t>
  </si>
  <si>
    <t>หมายเหตุ 4 เงินสดและรายการเทียบเท่าเงินสด</t>
  </si>
  <si>
    <t>หมายเหตุ 5 ลูกหนี้การค้า</t>
  </si>
  <si>
    <t>หมายเหตุ 6 ลูกหนี้เงินโอนและรายการอุดหนุนระยะสั้น</t>
  </si>
  <si>
    <t>หมายเหตุ 7 ลูกหนี้อื่นระยะสั้น</t>
  </si>
  <si>
    <t xml:space="preserve">หมายเหตุ 8 เงินลงทุนระยะสั้น </t>
  </si>
  <si>
    <t xml:space="preserve">หมายเหตุ 9 วัสดุคงเหลือ </t>
  </si>
  <si>
    <t>หมายเหตุ 10 สินทรัพย์หมุนเวียนอื่น</t>
  </si>
  <si>
    <t>หมายเหตุ 11 เงินลงทุนระยะยาว</t>
  </si>
  <si>
    <t>หมายเหตุ 12 ที่ดิน อาคาร และอุปกรณ์</t>
  </si>
  <si>
    <t>หมายเหตุ 13 สินทรัพย์โครงสร้างพื้นฐาน</t>
  </si>
  <si>
    <t>หมายเหตุ 14 เจ้าหนี้ระยะสั้น</t>
  </si>
  <si>
    <t>หมายเหตุ 15 เจ้าหนี้เงินโอนและรายการอุดหนุนระยะสั้น</t>
  </si>
  <si>
    <t>หมายเหตุ 18 ภาระผูกพัน</t>
  </si>
  <si>
    <t>หมายเหตุ 19 รายได้สูง/(ต่ำ)กว่าค่าใช้จ่ายสะสม</t>
  </si>
  <si>
    <t>หมายเหตุ 20 รายได้ภาษีจัดสรร</t>
  </si>
  <si>
    <t>หมายเหตุ 21 รายได้จากการขายสินค้าและบริการ</t>
  </si>
  <si>
    <t>หมายเหตุ 22 รายได้จากการอุดหนุนจากหน่วยงานภาครัฐ</t>
  </si>
  <si>
    <t>หมายเหตุ 23 รายได้จากการจัดเก็บภาษี ค่าธรรมเนียม ค่าปรับ และใบอนุญาต</t>
  </si>
  <si>
    <t>หมายเหตุ 25 รายได้อื่น</t>
  </si>
  <si>
    <t>หมายเหตุ 27 ค่าบำเหน็จบำนาญ</t>
  </si>
  <si>
    <t>หมายเหตุ 28 ค่าตอบแทน</t>
  </si>
  <si>
    <t>หมายเหตุ 29 ค่าใช้สอย</t>
  </si>
  <si>
    <t>หมายเหตุ 32 ต้นทุนขายสินค้าและบริการ</t>
  </si>
  <si>
    <t>หมายเหตุ 33 ค่าเสื่อมราคาและค่าตัดจำหน่าย</t>
  </si>
  <si>
    <t>หมายเหตุ 34 ค่าใช้จ่ายจากการอุดหนุนจากหน่วยงานภาครัฐ</t>
  </si>
  <si>
    <t>หมายเหตุ 35 ค่าใช้จ่ายจากการอุดหนุนอื่นและบริจาค</t>
  </si>
  <si>
    <t>หมายเหตุ 36 ค่าใช้จ่ายอื่น</t>
  </si>
  <si>
    <t xml:space="preserve">หน่วยงานมีภาระผูกพันตามสัญญาจ้างเหมาบริการบุคคลภายนอกปฏิบัติงานประจำรถบรรทุกขยะ </t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</si>
  <si>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อาคารและสิ่งปลูกสร้าง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</si>
  <si>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ครุภัณฑ์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</si>
  <si>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อาคารและอุปกรณ์ ตามสัญญาเช่าการเงิน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</si>
  <si>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ถนน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</si>
  <si>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สะพาน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</si>
  <si>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เขื่อน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</si>
  <si>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อ่างเก็บน้ำ</t>
    </r>
  </si>
  <si>
    <r>
      <rPr>
        <u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ค่าเสื่อมราคาสะสม - สินทรัพย์โครงสร้างพื้นฐานอื่น</t>
    </r>
  </si>
  <si>
    <t>หมายเหตุ  16 เงินรับฝากระยะสั้น</t>
  </si>
  <si>
    <t>หมายเหตุ 17 เงินรับฝากระยะยาว</t>
  </si>
  <si>
    <t>เป็นจำนวนรวม 19,000.00 บาท</t>
  </si>
  <si>
    <t>หน่วยงานในฐานะผู้เช่ามีจำนวนเงินขั้นต่ำที่ต้องจ่ายในอนาคตตามสัญญาเช่าดำเนินงานที่ไม่สามารถ</t>
  </si>
  <si>
    <t>ยกเลิกได้ ณ วันที่ 30 กันยายน 2565 และ 2564 ดังนี้</t>
  </si>
  <si>
    <t>และบริการอื่น ๆ จำแนกตามระยะเวลาของสัญญาได้ดังนี้</t>
  </si>
  <si>
    <t>ณ วันที่ 30 กันยายน 2565 และ 2564 หน่วยงานมีภาระผูกพันที่เกิดจากสัญญาจัดซื้อจัดจ้างพัสดุ</t>
  </si>
  <si>
    <t>หมายเหตุ 24 รายได้ของกิจการเฉพาะการและหน่วยงานภายใต้สังกัด</t>
  </si>
  <si>
    <t>หมายเหตุ 26 ค่าใช้จ่ายบุคลากร</t>
  </si>
  <si>
    <t>หมายเหตุ 30 ค่าวัสดุ</t>
  </si>
  <si>
    <t>หมายเหตุ  31 ค่าสาธารณูปโภค</t>
  </si>
  <si>
    <t>รายได้ค่าธรรมเนียมจดทะเบียนสิทธิและนิติกรรม</t>
  </si>
  <si>
    <t>ตามประมวลกฎหมายที่ดิน</t>
  </si>
  <si>
    <t>รวมค่าเสื่อมราคาและค่าตัดจำหน่าย</t>
  </si>
  <si>
    <t>หมายเหตุ 37 การจัดประเภทรายการใหม่</t>
  </si>
  <si>
    <t>ก่อนจัด
ประเภทใหม่</t>
  </si>
  <si>
    <t>เพิ่ม/(ลด)</t>
  </si>
  <si>
    <t>หลังจัด
ประเภทใหม่</t>
  </si>
  <si>
    <t xml:space="preserve">    สินทรัพย์หมุนเวียน</t>
  </si>
  <si>
    <t>ลูกหนี้หมุนเวียนและรายได้ค้างรับ</t>
  </si>
  <si>
    <t>ลูกหนี้ระยะสั้นอื่น</t>
  </si>
  <si>
    <t>สินค้าและวัสดุคงเหลือ</t>
  </si>
  <si>
    <t>ลูกหนี้ - ระยะยาว</t>
  </si>
  <si>
    <t>เจ้าหนี้ระยะสั้น</t>
  </si>
  <si>
    <t>ค่าใช้จ่ายค้างจ่าย</t>
  </si>
  <si>
    <t>เงินรับฝากและเงินประกันระยะสั้น</t>
  </si>
  <si>
    <t>เงินรับฝากและเงินประกันระยะยาว</t>
  </si>
  <si>
    <t>รายได้จัดเก็บเอง</t>
  </si>
  <si>
    <t>รายได้ที่รัฐบาลอุดหนุนให้</t>
  </si>
  <si>
    <t>รายได้ที่รัฐบาลเก็บแล้วจัดสรรให้</t>
  </si>
  <si>
    <t>รายได้จากงบประมาณ (เฉพาะหน่วยรับงบตรง)</t>
  </si>
  <si>
    <t xml:space="preserve">              ตัวเลขเปรียบเทียบในงบการเงินปี 2564 มีการจัดประเภทใหม่ เพื่อให้สอดคล้องกับการจัดประเภทและ</t>
  </si>
  <si>
    <t>การแสดงรายการในงบการเงิน ปี 2565</t>
  </si>
  <si>
    <t>รายการปรับปรุงตามสตง.</t>
  </si>
  <si>
    <t>เงินฝากประจำที่มีกำหนดจ่ายคืนไม่เกิน 3 เดือน</t>
  </si>
  <si>
    <t>รวมลูกหนี้เงินโอนและรายการอุดหนุนระยะสั้น</t>
  </si>
  <si>
    <t xml:space="preserve">     รวมรายได้ภาษี</t>
  </si>
  <si>
    <t xml:space="preserve">     รวมรายได้ค่าธรรมเนียม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</si>
</sst>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41E]#,##0.00;\(#,##0.00\);&quot;-&quot;"/>
  </numFmts>
  <fonts count="4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trike/>
      <sz val="16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u/>
      <sz val="16"/>
      <name val="TH SarabunPSK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FF3399"/>
      <name val="Calibri"/>
      <family val="2"/>
    </font>
    <font>
      <sz val="14"/>
      <color rgb="FF0000FF"/>
      <name val="Calibri"/>
      <family val="2"/>
    </font>
    <font>
      <sz val="14"/>
      <color rgb="FF00B050"/>
      <name val="Calibri"/>
      <family val="2"/>
    </font>
    <font>
      <sz val="14"/>
      <name val="Calibri"/>
      <family val="2"/>
    </font>
    <font>
      <sz val="14"/>
      <color rgb="FFC00000"/>
      <name val="Calibri"/>
      <family val="2"/>
    </font>
    <font>
      <sz val="14"/>
      <color rgb="FF00B0F0"/>
      <name val="Calibri"/>
      <family val="2"/>
    </font>
    <font>
      <sz val="14"/>
      <color rgb="FF7030A0"/>
      <name val="Calibri"/>
      <family val="2"/>
    </font>
    <font>
      <sz val="14"/>
      <color theme="9" tint="-0.249977111117893"/>
      <name val="Calibri"/>
      <family val="2"/>
    </font>
    <font>
      <sz val="14"/>
      <color theme="5"/>
      <name val="Calibri"/>
      <family val="2"/>
    </font>
    <font>
      <sz val="14"/>
      <color rgb="FFFF0000"/>
      <name val="Calibri"/>
      <family val="2"/>
    </font>
    <font>
      <sz val="14"/>
      <color rgb="FF0070C0"/>
      <name val="Calibri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1"/>
      <color rgb="FFFF0000"/>
      <name val="TH SarabunPSK"/>
      <family val="2"/>
    </font>
    <font>
      <sz val="14"/>
      <color theme="9"/>
      <name val="Calibri"/>
      <family val="2"/>
    </font>
    <font>
      <sz val="14"/>
      <color theme="2" tint="-0.499984740745262"/>
      <name val="Calibri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1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</cellStyleXfs>
  <cellXfs count="344">
    <xf numFmtId="0" fontId="0" fillId="0" borderId="0" xfId="0"/>
    <xf numFmtId="0" fontId="8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top"/>
    </xf>
    <xf numFmtId="49" fontId="15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/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1" xfId="0" applyFont="1" applyBorder="1"/>
    <xf numFmtId="0" fontId="11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15" fillId="0" borderId="1" xfId="0" applyFont="1" applyBorder="1"/>
    <xf numFmtId="0" fontId="13" fillId="2" borderId="0" xfId="0" applyFont="1" applyFill="1" applyAlignment="1">
      <alignment horizontal="center" vertical="top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/>
    </xf>
    <xf numFmtId="0" fontId="19" fillId="0" borderId="0" xfId="3" applyFont="1"/>
    <xf numFmtId="0" fontId="20" fillId="0" borderId="6" xfId="3" applyFont="1" applyBorder="1" applyAlignment="1">
      <alignment horizontal="center" vertical="center" wrapText="1"/>
    </xf>
    <xf numFmtId="43" fontId="19" fillId="0" borderId="0" xfId="4" applyFont="1"/>
    <xf numFmtId="43" fontId="11" fillId="0" borderId="0" xfId="2" applyFont="1" applyAlignment="1">
      <alignment horizontal="center" vertical="top"/>
    </xf>
    <xf numFmtId="43" fontId="11" fillId="0" borderId="1" xfId="2" applyFont="1" applyBorder="1" applyAlignment="1">
      <alignment horizontal="center" vertical="top"/>
    </xf>
    <xf numFmtId="43" fontId="10" fillId="0" borderId="2" xfId="2" applyFont="1" applyBorder="1" applyAlignment="1">
      <alignment horizontal="center" vertical="center"/>
    </xf>
    <xf numFmtId="43" fontId="11" fillId="0" borderId="0" xfId="0" applyNumberFormat="1" applyFont="1" applyAlignment="1">
      <alignment horizontal="center" vertical="top"/>
    </xf>
    <xf numFmtId="43" fontId="20" fillId="0" borderId="6" xfId="2" applyFont="1" applyBorder="1" applyAlignment="1">
      <alignment horizontal="center" vertical="center" wrapText="1"/>
    </xf>
    <xf numFmtId="43" fontId="21" fillId="0" borderId="0" xfId="2" applyFont="1"/>
    <xf numFmtId="43" fontId="19" fillId="0" borderId="0" xfId="2" applyFont="1"/>
    <xf numFmtId="43" fontId="22" fillId="0" borderId="0" xfId="2" applyFont="1"/>
    <xf numFmtId="43" fontId="23" fillId="0" borderId="0" xfId="2" applyFont="1"/>
    <xf numFmtId="43" fontId="24" fillId="0" borderId="0" xfId="2" applyFont="1"/>
    <xf numFmtId="43" fontId="25" fillId="0" borderId="0" xfId="2" applyFont="1"/>
    <xf numFmtId="43" fontId="26" fillId="0" borderId="0" xfId="2" applyFont="1"/>
    <xf numFmtId="43" fontId="11" fillId="0" borderId="0" xfId="0" applyNumberFormat="1" applyFont="1" applyAlignment="1">
      <alignment horizontal="center"/>
    </xf>
    <xf numFmtId="43" fontId="27" fillId="0" borderId="0" xfId="2" applyFont="1"/>
    <xf numFmtId="43" fontId="28" fillId="0" borderId="0" xfId="2" applyFont="1"/>
    <xf numFmtId="49" fontId="15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3" fontId="29" fillId="0" borderId="0" xfId="2" applyFont="1"/>
    <xf numFmtId="43" fontId="30" fillId="0" borderId="0" xfId="2" applyFont="1"/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3" fontId="11" fillId="0" borderId="0" xfId="0" applyNumberFormat="1" applyFont="1" applyAlignment="1">
      <alignment horizontal="center" vertical="center"/>
    </xf>
    <xf numFmtId="43" fontId="10" fillId="0" borderId="3" xfId="0" applyNumberFormat="1" applyFont="1" applyBorder="1" applyAlignment="1">
      <alignment horizontal="center" vertical="center"/>
    </xf>
    <xf numFmtId="43" fontId="11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vertical="center"/>
    </xf>
    <xf numFmtId="43" fontId="10" fillId="0" borderId="3" xfId="2" applyFont="1" applyBorder="1" applyAlignment="1">
      <alignment horizontal="center" vertical="center"/>
    </xf>
    <xf numFmtId="43" fontId="31" fillId="0" borderId="0" xfId="2" applyFont="1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center"/>
    </xf>
    <xf numFmtId="0" fontId="8" fillId="0" borderId="0" xfId="0" quotePrefix="1" applyFont="1" applyAlignment="1">
      <alignment horizontal="left" vertical="center"/>
    </xf>
    <xf numFmtId="43" fontId="8" fillId="0" borderId="0" xfId="0" applyNumberFormat="1" applyFont="1" applyAlignment="1">
      <alignment horizontal="center" vertical="top"/>
    </xf>
    <xf numFmtId="43" fontId="6" fillId="0" borderId="3" xfId="0" applyNumberFormat="1" applyFont="1" applyBorder="1" applyAlignment="1">
      <alignment horizontal="center" vertical="center"/>
    </xf>
    <xf numFmtId="43" fontId="19" fillId="0" borderId="6" xfId="2" applyFont="1" applyBorder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/>
    <xf numFmtId="0" fontId="32" fillId="0" borderId="0" xfId="0" applyFont="1" applyAlignment="1">
      <alignment horizontal="center" vertical="center"/>
    </xf>
    <xf numFmtId="0" fontId="36" fillId="0" borderId="0" xfId="0" applyFont="1"/>
    <xf numFmtId="0" fontId="34" fillId="0" borderId="0" xfId="0" applyFont="1"/>
    <xf numFmtId="43" fontId="10" fillId="0" borderId="1" xfId="0" applyNumberFormat="1" applyFont="1" applyBorder="1" applyAlignment="1">
      <alignment horizontal="center"/>
    </xf>
    <xf numFmtId="43" fontId="10" fillId="0" borderId="2" xfId="0" applyNumberFormat="1" applyFont="1" applyBorder="1" applyAlignment="1">
      <alignment horizontal="center"/>
    </xf>
    <xf numFmtId="43" fontId="10" fillId="0" borderId="4" xfId="2" applyFont="1" applyBorder="1" applyAlignment="1">
      <alignment horizontal="center"/>
    </xf>
    <xf numFmtId="43" fontId="10" fillId="0" borderId="4" xfId="0" applyNumberFormat="1" applyFont="1" applyBorder="1" applyAlignment="1">
      <alignment horizontal="center"/>
    </xf>
    <xf numFmtId="43" fontId="10" fillId="0" borderId="1" xfId="2" applyFont="1" applyBorder="1" applyAlignment="1">
      <alignment horizontal="center"/>
    </xf>
    <xf numFmtId="43" fontId="11" fillId="0" borderId="0" xfId="0" applyNumberFormat="1" applyFont="1"/>
    <xf numFmtId="43" fontId="11" fillId="0" borderId="1" xfId="0" applyNumberFormat="1" applyFont="1" applyBorder="1" applyAlignment="1">
      <alignment horizontal="center"/>
    </xf>
    <xf numFmtId="43" fontId="11" fillId="0" borderId="5" xfId="2" applyFont="1" applyBorder="1" applyAlignment="1">
      <alignment horizontal="center" vertical="center"/>
    </xf>
    <xf numFmtId="43" fontId="11" fillId="0" borderId="1" xfId="2" applyFont="1" applyBorder="1" applyAlignment="1">
      <alignment horizontal="center" vertical="center"/>
    </xf>
    <xf numFmtId="188" fontId="9" fillId="0" borderId="1" xfId="0" applyNumberFormat="1" applyFont="1" applyBorder="1" applyAlignment="1" applyProtection="1">
      <alignment vertical="top" wrapText="1" readingOrder="1"/>
      <protection locked="0"/>
    </xf>
    <xf numFmtId="43" fontId="11" fillId="0" borderId="0" xfId="2" applyFont="1" applyAlignment="1">
      <alignment horizontal="center" vertical="center"/>
    </xf>
    <xf numFmtId="43" fontId="11" fillId="0" borderId="0" xfId="2" applyFont="1" applyAlignment="1">
      <alignment horizontal="center"/>
    </xf>
    <xf numFmtId="43" fontId="8" fillId="0" borderId="0" xfId="2" applyFont="1" applyAlignment="1">
      <alignment horizontal="center" vertical="top"/>
    </xf>
    <xf numFmtId="43" fontId="8" fillId="0" borderId="1" xfId="2" applyFont="1" applyBorder="1" applyAlignment="1">
      <alignment horizontal="center" vertical="top"/>
    </xf>
    <xf numFmtId="43" fontId="12" fillId="0" borderId="0" xfId="2" applyFont="1" applyAlignment="1">
      <alignment horizontal="center"/>
    </xf>
    <xf numFmtId="0" fontId="32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49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top" wrapText="1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187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34" fillId="0" borderId="0" xfId="0" applyFont="1" applyAlignment="1">
      <alignment vertical="top"/>
    </xf>
    <xf numFmtId="187" fontId="8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34" fillId="0" borderId="0" xfId="0" applyFont="1" applyAlignment="1">
      <alignment horizontal="center" vertical="top" wrapText="1"/>
    </xf>
    <xf numFmtId="0" fontId="34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top"/>
    </xf>
    <xf numFmtId="0" fontId="32" fillId="3" borderId="0" xfId="0" applyFont="1" applyFill="1" applyAlignment="1">
      <alignment horizontal="center" vertical="center"/>
    </xf>
    <xf numFmtId="49" fontId="34" fillId="3" borderId="0" xfId="0" applyNumberFormat="1" applyFont="1" applyFill="1" applyAlignment="1">
      <alignment horizontal="center" vertical="top" wrapText="1"/>
    </xf>
    <xf numFmtId="0" fontId="34" fillId="3" borderId="0" xfId="0" applyFont="1" applyFill="1" applyAlignment="1">
      <alignment vertical="top" wrapText="1"/>
    </xf>
    <xf numFmtId="49" fontId="34" fillId="3" borderId="0" xfId="0" applyNumberFormat="1" applyFont="1" applyFill="1" applyAlignment="1">
      <alignment horizontal="center" vertical="top"/>
    </xf>
    <xf numFmtId="0" fontId="34" fillId="3" borderId="0" xfId="0" applyFont="1" applyFill="1" applyAlignment="1">
      <alignment vertical="top"/>
    </xf>
    <xf numFmtId="0" fontId="34" fillId="3" borderId="0" xfId="0" applyFont="1" applyFill="1" applyAlignment="1">
      <alignment horizontal="left" vertical="top" wrapText="1"/>
    </xf>
    <xf numFmtId="0" fontId="34" fillId="3" borderId="0" xfId="0" applyFont="1" applyFill="1"/>
    <xf numFmtId="0" fontId="33" fillId="3" borderId="0" xfId="0" applyFont="1" applyFill="1"/>
    <xf numFmtId="49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horizontal="left" vertical="top"/>
    </xf>
    <xf numFmtId="49" fontId="34" fillId="0" borderId="0" xfId="0" applyNumberFormat="1" applyFont="1" applyAlignment="1">
      <alignment horizontal="center"/>
    </xf>
    <xf numFmtId="49" fontId="34" fillId="0" borderId="0" xfId="0" applyNumberFormat="1" applyFont="1" applyAlignment="1">
      <alignment horizontal="center" vertical="top" wrapText="1"/>
    </xf>
    <xf numFmtId="49" fontId="34" fillId="0" borderId="0" xfId="0" applyNumberFormat="1" applyFont="1" applyAlignment="1">
      <alignment horizontal="center" vertical="top"/>
    </xf>
    <xf numFmtId="0" fontId="34" fillId="0" borderId="0" xfId="0" applyFont="1" applyAlignment="1">
      <alignment wrapText="1"/>
    </xf>
    <xf numFmtId="43" fontId="37" fillId="0" borderId="0" xfId="2" applyFont="1"/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vertical="top"/>
    </xf>
    <xf numFmtId="43" fontId="38" fillId="0" borderId="0" xfId="2" applyFont="1"/>
    <xf numFmtId="0" fontId="35" fillId="0" borderId="0" xfId="0" applyFont="1" applyAlignment="1">
      <alignment horizontal="center" vertical="center"/>
    </xf>
    <xf numFmtId="43" fontId="10" fillId="0" borderId="0" xfId="2" applyFont="1" applyAlignment="1">
      <alignment horizontal="center" vertical="top"/>
    </xf>
    <xf numFmtId="43" fontId="10" fillId="0" borderId="4" xfId="0" applyNumberFormat="1" applyFont="1" applyBorder="1" applyAlignment="1">
      <alignment horizontal="center" vertical="top"/>
    </xf>
    <xf numFmtId="43" fontId="10" fillId="0" borderId="0" xfId="0" applyNumberFormat="1" applyFont="1" applyAlignment="1">
      <alignment horizontal="center" vertical="top"/>
    </xf>
    <xf numFmtId="43" fontId="10" fillId="0" borderId="2" xfId="0" applyNumberFormat="1" applyFont="1" applyBorder="1" applyAlignment="1">
      <alignment horizontal="center" vertical="top"/>
    </xf>
    <xf numFmtId="0" fontId="34" fillId="0" borderId="0" xfId="0" applyFont="1" applyAlignment="1">
      <alignment horizontal="left" vertical="center" wrapText="1"/>
    </xf>
    <xf numFmtId="43" fontId="10" fillId="0" borderId="0" xfId="2" applyFont="1" applyAlignment="1">
      <alignment horizontal="center"/>
    </xf>
    <xf numFmtId="43" fontId="11" fillId="0" borderId="1" xfId="2" applyFont="1" applyBorder="1" applyAlignment="1">
      <alignment horizontal="center"/>
    </xf>
    <xf numFmtId="43" fontId="10" fillId="0" borderId="2" xfId="2" applyFont="1" applyBorder="1" applyAlignment="1">
      <alignment horizontal="center"/>
    </xf>
    <xf numFmtId="43" fontId="10" fillId="0" borderId="0" xfId="0" applyNumberFormat="1" applyFont="1" applyAlignment="1">
      <alignment horizontal="center"/>
    </xf>
    <xf numFmtId="43" fontId="10" fillId="0" borderId="2" xfId="2" applyFont="1" applyBorder="1" applyAlignment="1">
      <alignment horizontal="center" vertical="top"/>
    </xf>
    <xf numFmtId="43" fontId="10" fillId="0" borderId="1" xfId="0" applyNumberFormat="1" applyFont="1" applyBorder="1" applyAlignment="1">
      <alignment horizontal="center" vertical="center"/>
    </xf>
    <xf numFmtId="43" fontId="11" fillId="0" borderId="1" xfId="0" applyNumberFormat="1" applyFont="1" applyBorder="1" applyAlignment="1">
      <alignment horizontal="center" vertical="center"/>
    </xf>
    <xf numFmtId="43" fontId="10" fillId="0" borderId="2" xfId="0" applyNumberFormat="1" applyFont="1" applyBorder="1" applyAlignment="1">
      <alignment horizontal="center" vertical="center"/>
    </xf>
    <xf numFmtId="43" fontId="11" fillId="0" borderId="4" xfId="2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top"/>
    </xf>
    <xf numFmtId="0" fontId="11" fillId="0" borderId="1" xfId="0" applyFont="1" applyBorder="1" applyAlignment="1">
      <alignment horizontal="center" vertical="center"/>
    </xf>
    <xf numFmtId="43" fontId="11" fillId="0" borderId="1" xfId="0" applyNumberFormat="1" applyFont="1" applyBorder="1" applyAlignment="1">
      <alignment vertical="center"/>
    </xf>
    <xf numFmtId="43" fontId="11" fillId="0" borderId="2" xfId="2" applyFont="1" applyBorder="1" applyAlignment="1">
      <alignment horizontal="center" vertical="center"/>
    </xf>
    <xf numFmtId="43" fontId="10" fillId="0" borderId="1" xfId="0" applyNumberFormat="1" applyFont="1" applyBorder="1" applyAlignment="1">
      <alignment horizontal="center" vertical="top"/>
    </xf>
    <xf numFmtId="43" fontId="10" fillId="0" borderId="1" xfId="2" applyFont="1" applyBorder="1" applyAlignment="1">
      <alignment horizontal="center" vertical="top"/>
    </xf>
    <xf numFmtId="43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3" fontId="10" fillId="0" borderId="4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3" fontId="10" fillId="0" borderId="1" xfId="2" applyFont="1" applyBorder="1" applyAlignment="1">
      <alignment horizontal="center" vertical="center"/>
    </xf>
    <xf numFmtId="188" fontId="9" fillId="0" borderId="0" xfId="0" applyNumberFormat="1" applyFont="1" applyAlignment="1" applyProtection="1">
      <alignment vertical="top" wrapText="1" readingOrder="1"/>
      <protection locked="0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43" fontId="8" fillId="0" borderId="0" xfId="2" applyFont="1" applyAlignment="1">
      <alignment horizontal="center" vertical="center"/>
    </xf>
    <xf numFmtId="43" fontId="8" fillId="0" borderId="2" xfId="0" applyNumberFormat="1" applyFont="1" applyBorder="1" applyAlignment="1">
      <alignment horizontal="center" vertical="center"/>
    </xf>
    <xf numFmtId="43" fontId="8" fillId="0" borderId="0" xfId="0" applyNumberFormat="1" applyFont="1"/>
    <xf numFmtId="43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8" fillId="0" borderId="1" xfId="2" applyFont="1" applyBorder="1" applyAlignment="1">
      <alignment horizontal="center" vertical="center"/>
    </xf>
    <xf numFmtId="43" fontId="6" fillId="0" borderId="3" xfId="2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43" fontId="6" fillId="0" borderId="1" xfId="2" applyFont="1" applyBorder="1" applyAlignment="1">
      <alignment horizontal="center" vertical="center"/>
    </xf>
    <xf numFmtId="43" fontId="6" fillId="0" borderId="2" xfId="2" applyFont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top"/>
    </xf>
    <xf numFmtId="43" fontId="6" fillId="0" borderId="3" xfId="2" applyFont="1" applyBorder="1" applyAlignment="1">
      <alignment horizontal="center" vertical="top"/>
    </xf>
    <xf numFmtId="43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3" fontId="6" fillId="0" borderId="4" xfId="0" applyNumberFormat="1" applyFont="1" applyBorder="1" applyAlignment="1">
      <alignment horizontal="center" vertical="center"/>
    </xf>
    <xf numFmtId="188" fontId="6" fillId="0" borderId="3" xfId="0" applyNumberFormat="1" applyFont="1" applyBorder="1" applyAlignment="1">
      <alignment horizontal="center" vertical="center"/>
    </xf>
    <xf numFmtId="43" fontId="11" fillId="0" borderId="0" xfId="2" applyFont="1" applyAlignment="1">
      <alignment vertical="center"/>
    </xf>
    <xf numFmtId="43" fontId="11" fillId="0" borderId="0" xfId="2" applyFont="1"/>
    <xf numFmtId="43" fontId="10" fillId="0" borderId="2" xfId="2" applyFont="1" applyBorder="1"/>
    <xf numFmtId="49" fontId="11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3" fontId="11" fillId="0" borderId="0" xfId="2" applyFont="1" applyAlignment="1">
      <alignment horizontal="center" vertical="top" wrapText="1"/>
    </xf>
    <xf numFmtId="43" fontId="11" fillId="0" borderId="0" xfId="2" applyFont="1" applyBorder="1" applyAlignment="1">
      <alignment horizontal="center" vertical="center"/>
    </xf>
    <xf numFmtId="43" fontId="11" fillId="0" borderId="0" xfId="2" applyFont="1" applyBorder="1" applyAlignment="1">
      <alignment horizontal="center" vertical="top"/>
    </xf>
    <xf numFmtId="43" fontId="10" fillId="0" borderId="0" xfId="2" applyFont="1" applyBorder="1" applyAlignment="1">
      <alignment horizontal="center" vertical="center"/>
    </xf>
    <xf numFmtId="43" fontId="10" fillId="0" borderId="0" xfId="0" applyNumberFormat="1" applyFont="1" applyAlignment="1">
      <alignment horizontal="center" vertical="center"/>
    </xf>
    <xf numFmtId="43" fontId="10" fillId="0" borderId="0" xfId="2" applyFont="1" applyBorder="1"/>
    <xf numFmtId="43" fontId="10" fillId="0" borderId="0" xfId="2" applyFont="1" applyBorder="1" applyAlignment="1">
      <alignment horizontal="center" vertical="top"/>
    </xf>
    <xf numFmtId="0" fontId="10" fillId="0" borderId="0" xfId="0" applyFont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3" fontId="8" fillId="0" borderId="0" xfId="0" applyNumberFormat="1" applyFont="1" applyAlignment="1">
      <alignment vertical="top"/>
    </xf>
    <xf numFmtId="0" fontId="8" fillId="0" borderId="1" xfId="0" applyFont="1" applyBorder="1" applyAlignment="1">
      <alignment vertical="top"/>
    </xf>
    <xf numFmtId="43" fontId="8" fillId="0" borderId="0" xfId="2" applyFont="1" applyAlignment="1">
      <alignment vertical="top"/>
    </xf>
    <xf numFmtId="43" fontId="10" fillId="0" borderId="4" xfId="2" applyFont="1" applyBorder="1" applyAlignment="1">
      <alignment horizontal="center" vertical="top"/>
    </xf>
    <xf numFmtId="43" fontId="10" fillId="0" borderId="4" xfId="2" applyFont="1" applyBorder="1" applyAlignment="1">
      <alignment vertical="top" wrapText="1"/>
    </xf>
    <xf numFmtId="43" fontId="10" fillId="0" borderId="4" xfId="2" applyFont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41" fillId="0" borderId="0" xfId="0" applyFont="1"/>
    <xf numFmtId="43" fontId="6" fillId="0" borderId="2" xfId="0" applyNumberFormat="1" applyFont="1" applyBorder="1" applyAlignment="1">
      <alignment horizontal="center" vertical="center"/>
    </xf>
    <xf numFmtId="43" fontId="6" fillId="0" borderId="4" xfId="2" applyFont="1" applyBorder="1" applyAlignment="1">
      <alignment horizontal="center" vertical="center"/>
    </xf>
    <xf numFmtId="43" fontId="6" fillId="0" borderId="0" xfId="2" applyFont="1" applyBorder="1" applyAlignment="1">
      <alignment horizontal="center" vertical="top"/>
    </xf>
    <xf numFmtId="43" fontId="6" fillId="0" borderId="0" xfId="2" applyFont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top"/>
    </xf>
    <xf numFmtId="0" fontId="10" fillId="3" borderId="0" xfId="0" applyFont="1" applyFill="1" applyAlignment="1">
      <alignment horizontal="left" vertical="top"/>
    </xf>
    <xf numFmtId="43" fontId="11" fillId="3" borderId="0" xfId="2" applyFont="1" applyFill="1" applyAlignment="1">
      <alignment horizontal="center" vertical="center" wrapText="1"/>
    </xf>
    <xf numFmtId="188" fontId="11" fillId="0" borderId="0" xfId="0" applyNumberFormat="1" applyFont="1" applyAlignment="1" applyProtection="1">
      <alignment vertical="top" wrapText="1" readingOrder="1"/>
      <protection locked="0"/>
    </xf>
    <xf numFmtId="0" fontId="11" fillId="3" borderId="0" xfId="0" applyFont="1" applyFill="1" applyAlignment="1">
      <alignment horizontal="center" vertical="center" wrapText="1"/>
    </xf>
    <xf numFmtId="43" fontId="10" fillId="3" borderId="2" xfId="0" applyNumberFormat="1" applyFont="1" applyFill="1" applyBorder="1" applyAlignment="1">
      <alignment horizontal="center" vertical="center"/>
    </xf>
    <xf numFmtId="43" fontId="11" fillId="3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43" fontId="10" fillId="3" borderId="2" xfId="0" applyNumberFormat="1" applyFont="1" applyFill="1" applyBorder="1" applyAlignment="1">
      <alignment horizontal="center" vertical="center" wrapText="1"/>
    </xf>
    <xf numFmtId="43" fontId="10" fillId="3" borderId="2" xfId="2" applyFont="1" applyFill="1" applyBorder="1" applyAlignment="1">
      <alignment horizontal="center" vertical="center" wrapText="1"/>
    </xf>
    <xf numFmtId="43" fontId="11" fillId="3" borderId="0" xfId="0" applyNumberFormat="1" applyFont="1" applyFill="1" applyAlignment="1">
      <alignment horizontal="center" vertical="center"/>
    </xf>
    <xf numFmtId="43" fontId="11" fillId="3" borderId="1" xfId="2" applyFont="1" applyFill="1" applyBorder="1" applyAlignment="1">
      <alignment horizontal="center" vertical="center" wrapText="1"/>
    </xf>
    <xf numFmtId="188" fontId="10" fillId="0" borderId="3" xfId="0" applyNumberFormat="1" applyFont="1" applyBorder="1" applyAlignment="1">
      <alignment horizontal="center" vertical="center"/>
    </xf>
    <xf numFmtId="188" fontId="10" fillId="0" borderId="2" xfId="0" applyNumberFormat="1" applyFont="1" applyBorder="1" applyAlignment="1">
      <alignment horizontal="center" vertical="center"/>
    </xf>
    <xf numFmtId="0" fontId="11" fillId="3" borderId="0" xfId="0" applyFont="1" applyFill="1" applyAlignment="1">
      <alignment horizontal="center"/>
    </xf>
    <xf numFmtId="43" fontId="11" fillId="3" borderId="0" xfId="0" applyNumberFormat="1" applyFont="1" applyFill="1" applyAlignment="1">
      <alignment vertical="center"/>
    </xf>
    <xf numFmtId="43" fontId="11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/>
    <xf numFmtId="43" fontId="10" fillId="3" borderId="2" xfId="2" applyFont="1" applyFill="1" applyBorder="1" applyAlignment="1">
      <alignment horizontal="center" vertical="center"/>
    </xf>
    <xf numFmtId="43" fontId="10" fillId="3" borderId="0" xfId="0" applyNumberFormat="1" applyFont="1" applyFill="1" applyAlignment="1">
      <alignment horizontal="center" vertical="center"/>
    </xf>
    <xf numFmtId="43" fontId="10" fillId="3" borderId="0" xfId="2" applyFont="1" applyFill="1" applyBorder="1" applyAlignment="1">
      <alignment horizontal="center" vertical="center" wrapText="1"/>
    </xf>
    <xf numFmtId="43" fontId="10" fillId="3" borderId="0" xfId="0" applyNumberFormat="1" applyFont="1" applyFill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43" fontId="11" fillId="0" borderId="1" xfId="2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43" fontId="11" fillId="0" borderId="0" xfId="2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top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49" fontId="6" fillId="0" borderId="0" xfId="0" applyNumberFormat="1" applyFont="1" applyAlignment="1">
      <alignment horizontal="left" vertical="top" wrapText="1"/>
    </xf>
    <xf numFmtId="0" fontId="8" fillId="3" borderId="0" xfId="0" applyFont="1" applyFill="1"/>
    <xf numFmtId="0" fontId="8" fillId="3" borderId="0" xfId="0" applyFont="1" applyFill="1" applyAlignment="1">
      <alignment horizontal="center" vertical="center"/>
    </xf>
    <xf numFmtId="43" fontId="10" fillId="3" borderId="0" xfId="0" applyNumberFormat="1" applyFont="1" applyFill="1" applyBorder="1" applyAlignment="1">
      <alignment horizontal="center" vertical="center"/>
    </xf>
    <xf numFmtId="43" fontId="10" fillId="3" borderId="0" xfId="0" applyNumberFormat="1" applyFont="1" applyFill="1" applyBorder="1" applyAlignment="1">
      <alignment horizontal="center" vertical="center" wrapText="1"/>
    </xf>
    <xf numFmtId="43" fontId="42" fillId="0" borderId="0" xfId="0" applyNumberFormat="1" applyFont="1"/>
    <xf numFmtId="43" fontId="20" fillId="0" borderId="6" xfId="2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/>
    </xf>
    <xf numFmtId="43" fontId="19" fillId="0" borderId="6" xfId="2" applyFont="1" applyBorder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43" fontId="11" fillId="0" borderId="1" xfId="2" applyFont="1" applyBorder="1" applyAlignment="1">
      <alignment horizontal="center" vertical="center"/>
    </xf>
    <xf numFmtId="43" fontId="10" fillId="0" borderId="0" xfId="2" applyFont="1" applyAlignment="1">
      <alignment horizontal="right" vertical="center"/>
    </xf>
    <xf numFmtId="0" fontId="11" fillId="0" borderId="1" xfId="0" applyFont="1" applyBorder="1" applyAlignment="1">
      <alignment horizontal="center"/>
    </xf>
    <xf numFmtId="43" fontId="11" fillId="0" borderId="0" xfId="2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43" fontId="8" fillId="0" borderId="0" xfId="2" applyFont="1" applyAlignment="1">
      <alignment horizontal="center" vertical="top"/>
    </xf>
    <xf numFmtId="43" fontId="8" fillId="0" borderId="0" xfId="0" applyNumberFormat="1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43" fontId="8" fillId="0" borderId="1" xfId="2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43" fontId="8" fillId="0" borderId="1" xfId="0" applyNumberFormat="1" applyFont="1" applyBorder="1" applyAlignment="1">
      <alignment horizontal="center" vertical="top"/>
    </xf>
    <xf numFmtId="0" fontId="10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right" vertical="top"/>
    </xf>
    <xf numFmtId="0" fontId="11" fillId="3" borderId="0" xfId="0" applyFont="1" applyFill="1" applyAlignment="1">
      <alignment horizontal="center"/>
    </xf>
  </cellXfs>
  <cellStyles count="5">
    <cellStyle name="Normal 2" xfId="1" xr:uid="{00000000-0005-0000-0000-000002000000}"/>
    <cellStyle name="จุลภาค" xfId="2" builtinId="3"/>
    <cellStyle name="จุลภาค 2" xfId="4" xr:uid="{09EF0FCE-FBEA-4782-BE59-5A60A5351297}"/>
    <cellStyle name="ปกติ" xfId="0" builtinId="0"/>
    <cellStyle name="ปกติ 2" xfId="3" xr:uid="{241CE164-D27A-48FC-AEDA-082D247DFF94}"/>
  </cellStyles>
  <dxfs count="38"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</dxf>
  </dxfs>
  <tableStyles count="0" defaultTableStyle="TableStyleMedium2" defaultPivotStyle="PivotStyleLight16"/>
  <colors>
    <mruColors>
      <color rgb="FF00FF00"/>
      <color rgb="FF0000FF"/>
      <color rgb="FFFF33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409576</xdr:colOff>
      <xdr:row>61</xdr:row>
      <xdr:rowOff>142875</xdr:rowOff>
    </xdr:from>
    <xdr:to>
      <xdr:col>9</xdr:col>
      <xdr:colOff>1038225</xdr:colOff>
      <xdr:row>66</xdr:row>
      <xdr:rowOff>219074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D17698-91D1-478A-B569-BF183227DBC4}"/>
            </a:ext>
          </a:extLst>
        </xdr:cNvPr>
        <xdr:cNvSpPr txBox="1"/>
      </xdr:nvSpPr>
      <xdr:spPr>
        <a:xfrm>
          <a:off x="409576" y="11668125"/>
          <a:ext cx="5648324" cy="1409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          ........................................           .........................................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  (นายธนภัทร  ลิ่มตระกูล)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(นางอำพร  ชัยวิชิต)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(นายธรรมศักดิ์  เกตุสุรินทร์)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ผู้อำนวยการกองคลัง 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ปลัดเทศบาล    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นายกเทศมนตรีตำบลหลักช้าง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173180</xdr:colOff>
      <xdr:row>33</xdr:row>
      <xdr:rowOff>77931</xdr:rowOff>
    </xdr:from>
    <xdr:to>
      <xdr:col>4</xdr:col>
      <xdr:colOff>692726</xdr:colOff>
      <xdr:row>37</xdr:row>
      <xdr:rowOff>199157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20E89280-38D6-40FE-A8D8-67C76BE222AE}"/>
            </a:ext>
          </a:extLst>
        </xdr:cNvPr>
        <xdr:cNvSpPr txBox="1"/>
      </xdr:nvSpPr>
      <xdr:spPr>
        <a:xfrm>
          <a:off x="173180" y="8338704"/>
          <a:ext cx="5922819" cy="119495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 SPK"/>
            <a:ea typeface="+mn-ea"/>
            <a:cs typeface="TH SarabunIT๙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  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........................................         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........................................             .........................................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   (นายธนภัทร  ลิ่มตระกูล)      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      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(นางอำพร  ชัยวิชิต)             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(นายธรรมศักดิ์  เกตุสุรินทร์)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  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ผู้อำนวยการกองคลัง          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         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ปลัดเทศบาล                  </a:t>
          </a:r>
          <a:r>
            <a:rPr kumimoji="0" 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  </a:t>
          </a: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 SPK"/>
              <a:ea typeface="+mn-ea"/>
              <a:cs typeface="TH SarabunIT๙" panose="020B0500040200020003" pitchFamily="34" charset="-34"/>
            </a:rPr>
            <a:t>นายกเทศมนตรีตำบลหลักช้าง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3095625</xdr:colOff>
      <xdr:row>26</xdr:row>
      <xdr:rowOff>171451</xdr:rowOff>
    </xdr:from>
    <xdr:to>
      <xdr:col>8</xdr:col>
      <xdr:colOff>628650</xdr:colOff>
      <xdr:row>29</xdr:row>
      <xdr:rowOff>219075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399BA1E2-2209-4BD0-9FD2-485EF211D33F}"/>
            </a:ext>
          </a:extLst>
        </xdr:cNvPr>
        <xdr:cNvSpPr txBox="1"/>
      </xdr:nvSpPr>
      <xdr:spPr>
        <a:xfrm>
          <a:off x="3095625" y="7772401"/>
          <a:ext cx="6572250" cy="847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   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  (นายธนภัทร  ลิ่มตระกูล)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(นางอำพร  ชัยวิชิต)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(นายธรรมศักดิ์  เกตุสุรินทร์)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ผู้อำนวยการกองคลัง 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ปลัดเทศบาล             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นายกเทศมนตรีตำบลหลักช้าง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591;&#3610;&#3649;&#3626;&#3604;&#3591;&#3585;&#3634;&#3619;&#3648;&#3611;&#3621;&#3637;&#3656;&#3618;&#3609;&#3649;&#3611;&#3621;&#3591;&#3626;&#3636;&#3609;&#3607;&#3619;&#3633;&#3614;&#3618;&#3660;&#3626;&#3640;&#3607;&#3608;&#3636;&#3626;&#3656;&#3623;&#3609;&#36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บรวม(แม่+ลูก)"/>
      <sheetName val="งบทั่วไป(แม่)"/>
      <sheetName val="รวมลูก"/>
      <sheetName val="สถานธนานุบาล"/>
      <sheetName val="ประปา"/>
      <sheetName val="ขนส่ง"/>
      <sheetName val="หน่วยสาธารณสุข"/>
      <sheetName val="โรงเรียนศูนย์เด็กเล็ก"/>
      <sheetName val="กิจการอื่น"/>
    </sheetNames>
    <sheetDataSet>
      <sheetData sheetId="0">
        <row r="7">
          <cell r="C7">
            <v>46772554.710000001</v>
          </cell>
          <cell r="D7">
            <v>25741695.449999999</v>
          </cell>
          <cell r="E7">
            <v>0</v>
          </cell>
        </row>
        <row r="8">
          <cell r="C8">
            <v>0</v>
          </cell>
          <cell r="D8">
            <v>0</v>
          </cell>
          <cell r="E8">
            <v>0</v>
          </cell>
        </row>
        <row r="9">
          <cell r="C9">
            <v>17591922.879999999</v>
          </cell>
          <cell r="D9">
            <v>941731.7</v>
          </cell>
          <cell r="E9">
            <v>999981.46</v>
          </cell>
        </row>
        <row r="12">
          <cell r="C12">
            <v>1894264.93</v>
          </cell>
          <cell r="D12">
            <v>-104112.6</v>
          </cell>
          <cell r="E12">
            <v>1370990.18</v>
          </cell>
        </row>
        <row r="13">
          <cell r="C13">
            <v>12944338.49</v>
          </cell>
          <cell r="D13">
            <v>2284295.0299999998</v>
          </cell>
          <cell r="E13">
            <v>-75615.520000000004</v>
          </cell>
        </row>
        <row r="16">
          <cell r="C16">
            <v>79203081.010000005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</row>
        <row r="21">
          <cell r="C21">
            <v>16489</v>
          </cell>
          <cell r="D21">
            <v>0</v>
          </cell>
          <cell r="E21">
            <v>0</v>
          </cell>
        </row>
        <row r="22">
          <cell r="C22">
            <v>18522036.07</v>
          </cell>
          <cell r="D22">
            <v>3268594.6</v>
          </cell>
          <cell r="E22">
            <v>-131561.46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E66E02-5646-46A7-9AC2-3316D27D57B2}" name="Table1" displayName="Table1" ref="A4:AG165" headerRowCount="0" headerRowDxfId="37" dataDxfId="36" totalsRowDxfId="35">
  <tableColumns count="33">
    <tableColumn id="1" xr3:uid="{F9CF1279-9B1C-443E-A8AB-97BD5135E426}" name="T" dataDxfId="34"/>
    <tableColumn id="2" xr3:uid="{A0176110-0473-43DE-99E2-0D0B2F1DD9F9}" name="1" dataDxfId="33"/>
    <tableColumn id="3" xr3:uid="{12D26513-F39F-4CC4-9587-C9D24E1688EA}" name="เงินฝากออมทรัพย์ที่สถาบันการเงิน (2152377293)" dataDxfId="32"/>
    <tableColumn id="4" xr3:uid="{06165508-144D-482B-9770-B859B76D8E59}" name="1101030102.001      " dataDxfId="31"/>
    <tableColumn id="5" xr3:uid="{E92BB699-A743-4D47-B578-9C56172C6343}" name="4908840.22" dataDxfId="30" dataCellStyle="จุลภาค"/>
    <tableColumn id="6" xr3:uid="{68398E87-ABAB-4126-8393-25F7E63EA3F0}" name="0.00" dataDxfId="29" dataCellStyle="จุลภาค"/>
    <tableColumn id="7" xr3:uid="{39576333-D719-4427-84F1-C1A1BEB52BEB}" name="Column7" dataDxfId="28" dataCellStyle="จุลภาค"/>
    <tableColumn id="8" xr3:uid="{22BD22AD-D1F5-4E81-AC77-5AFF8C3399AA}" name="Column8" dataDxfId="27" dataCellStyle="จุลภาค"/>
    <tableColumn id="9" xr3:uid="{D00B0880-8DAC-4C4C-9073-93B494EEC5FB}" name="Column9" dataDxfId="26" dataCellStyle="จุลภาค"/>
    <tableColumn id="10" xr3:uid="{C7F4CEA6-553B-4C32-B767-28832A2AA8A1}" name="Column10" dataDxfId="25" dataCellStyle="จุลภาค"/>
    <tableColumn id="35" xr3:uid="{7A755876-2AD6-46AC-8553-55B7A16749C0}" name="คอลัมน์3" dataDxfId="24" dataCellStyle="จุลภาค"/>
    <tableColumn id="34" xr3:uid="{0FC84233-C32A-4387-B2F4-5EBD938EB919}" name="คอลัมน์2" dataDxfId="23" dataCellStyle="จุลภาค"/>
    <tableColumn id="11" xr3:uid="{39060832-0CEB-49EC-8E48-D8E96705D964}" name="Column11" dataDxfId="22" dataCellStyle="จุลภาค"/>
    <tableColumn id="12" xr3:uid="{90A37034-92BB-4528-BBCD-E00D88A426CA}" name="Column12" dataDxfId="21" dataCellStyle="จุลภาค"/>
    <tableColumn id="13" xr3:uid="{E0C74F68-CB87-4844-A7B4-199615FBFFA6}" name="Column13" dataDxfId="20"/>
    <tableColumn id="14" xr3:uid="{471F9E8B-49BB-4C96-B2BB-AFF62CFEDA93}" name="Column14" dataDxfId="19"/>
    <tableColumn id="15" xr3:uid="{050242EB-10B1-47EE-8B21-885E60D49D8B}" name="Column15" dataDxfId="18"/>
    <tableColumn id="16" xr3:uid="{21C51BA9-2640-4896-A779-F836664C12BE}" name="Column16" dataDxfId="17"/>
    <tableColumn id="17" xr3:uid="{EDB0B836-5AAE-4C9A-92A8-F9C79019D397}" name="Column17" dataDxfId="16"/>
    <tableColumn id="18" xr3:uid="{30A330E9-3309-4467-98F0-154D4BA95228}" name="Column18" dataDxfId="15"/>
    <tableColumn id="19" xr3:uid="{E25C9551-CEA7-46B7-A5DD-AAB52043EB3E}" name="Column19" dataDxfId="14"/>
    <tableColumn id="20" xr3:uid="{7DDA5FA8-977B-4E7D-A796-59B4C9115549}" name="Column20" dataDxfId="13"/>
    <tableColumn id="21" xr3:uid="{C688FF7F-3F5B-424B-A316-A1336E4C5E02}" name="Column21" dataDxfId="12" dataCellStyle="จุลภาค"/>
    <tableColumn id="22" xr3:uid="{5E4B087F-78D3-469A-9DBC-1C6DBABE5286}" name="Column22" dataDxfId="11" dataCellStyle="จุลภาค"/>
    <tableColumn id="23" xr3:uid="{77FBA76A-8679-4C10-BB32-9D88D69AAE76}" name="Column23" dataDxfId="10"/>
    <tableColumn id="24" xr3:uid="{6D77F297-07CF-4861-A745-8A4B1CBD9F32}" name="Column24" dataDxfId="9"/>
    <tableColumn id="25" xr3:uid="{3FC04818-66B5-47B5-BF79-0B39A1C0C6D5}" name="Column25" dataDxfId="8"/>
    <tableColumn id="26" xr3:uid="{5EC0C2A2-2A9D-4C2C-904A-F6BD3221FA31}" name="Column26" dataDxfId="7"/>
    <tableColumn id="27" xr3:uid="{79DE3686-4444-4213-8076-FE6E16F71BB6}" name="62AFC52F-AFDE-40D9-822E-926DEE808EC7" dataDxfId="6"/>
    <tableColumn id="28" xr3:uid="{85FE968C-1106-4795-93B4-3BB71E5C997C}" name=" (2152377293)" dataDxfId="5"/>
    <tableColumn id="29" xr3:uid="{3FE2D706-9A7C-4B69-AF0F-73341C127192}" name="0" dataDxfId="4"/>
    <tableColumn id="30" xr3:uid="{19909496-4034-45DC-ABCD-4C815348E9E5}" name="Column30" dataDxfId="3"/>
    <tableColumn id="31" xr3:uid="{CC187F67-4CD9-44B8-A79D-D2ACB46F57D5}" name="คอลัมน์1" headerRowDxfId="2" dataDxfId="1" totalsRowDxfId="0" dataCellStyle="จุลภาค">
      <calculatedColumnFormula>+Table1[[#This Row],[Column11]]</calculatedColumnFormula>
    </tableColumn>
  </tableColumns>
  <tableStyleInfo name="TableStyle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09574-91C6-4576-8B54-717A5FA2267B}">
  <dimension ref="A1:A3"/>
  <sheetViews>
    <sheetView workbookViewId="0">
      <selection activeCell="J9" sqref="J9"/>
    </sheetView>
  </sheetViews>
  <sheetFormatPr defaultColWidth="9" defaultRowHeight="21" x14ac:dyDescent="0.35"/>
  <cols>
    <col min="1" max="16384" width="9" style="1"/>
  </cols>
  <sheetData>
    <row r="1" spans="1:1" x14ac:dyDescent="0.35">
      <c r="A1" s="1" t="s">
        <v>1559</v>
      </c>
    </row>
    <row r="3" spans="1:1" x14ac:dyDescent="0.35">
      <c r="A3" s="1" t="s">
        <v>1567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75BC-EDC7-4BB2-8122-CB10817101BC}">
  <dimension ref="A1:AL168"/>
  <sheetViews>
    <sheetView topLeftCell="C1" zoomScale="90" zoomScaleNormal="90" workbookViewId="0">
      <pane xSplit="2" ySplit="3" topLeftCell="E4" activePane="bottomRight" state="frozen"/>
      <selection activeCell="C1" sqref="C1"/>
      <selection pane="topRight" activeCell="E1" sqref="E1"/>
      <selection pane="bottomLeft" activeCell="C4" sqref="C4"/>
      <selection pane="bottomRight" activeCell="C19" sqref="C19"/>
    </sheetView>
  </sheetViews>
  <sheetFormatPr defaultColWidth="9.625" defaultRowHeight="18.75" x14ac:dyDescent="0.3"/>
  <cols>
    <col min="1" max="2" width="10.125" style="67" hidden="1" customWidth="1"/>
    <col min="3" max="3" width="54.375" style="67" customWidth="1"/>
    <col min="4" max="4" width="19.625" style="67" hidden="1" customWidth="1"/>
    <col min="5" max="6" width="18.5" style="76" customWidth="1"/>
    <col min="7" max="8" width="18.5" style="76" bestFit="1" customWidth="1"/>
    <col min="9" max="10" width="15.875" style="76" bestFit="1" customWidth="1"/>
    <col min="11" max="12" width="15.875" style="76" customWidth="1"/>
    <col min="13" max="14" width="18.5" style="76" bestFit="1" customWidth="1"/>
    <col min="15" max="22" width="9.625" style="67" hidden="1" customWidth="1"/>
    <col min="23" max="24" width="15.875" style="76" bestFit="1" customWidth="1"/>
    <col min="25" max="28" width="9.625" style="67" hidden="1" customWidth="1"/>
    <col min="29" max="32" width="10.125" style="67" hidden="1" customWidth="1"/>
    <col min="33" max="33" width="17.125" style="76" bestFit="1" customWidth="1"/>
    <col min="34" max="34" width="17.25" style="76" bestFit="1" customWidth="1"/>
    <col min="35" max="36" width="17.125" style="76" customWidth="1"/>
    <col min="37" max="38" width="18.5" style="76" bestFit="1" customWidth="1"/>
    <col min="39" max="16384" width="9.625" style="67"/>
  </cols>
  <sheetData>
    <row r="1" spans="1:38" ht="15" customHeight="1" x14ac:dyDescent="0.3">
      <c r="C1" s="305" t="s">
        <v>920</v>
      </c>
      <c r="D1" s="305" t="s">
        <v>1122</v>
      </c>
      <c r="E1" s="304" t="s">
        <v>1142</v>
      </c>
      <c r="F1" s="304"/>
      <c r="G1" s="304" t="s">
        <v>1143</v>
      </c>
      <c r="H1" s="304"/>
      <c r="I1" s="304" t="s">
        <v>1144</v>
      </c>
      <c r="J1" s="304"/>
      <c r="K1" s="304" t="s">
        <v>1638</v>
      </c>
      <c r="L1" s="304"/>
      <c r="M1" s="304" t="s">
        <v>1145</v>
      </c>
      <c r="N1" s="304"/>
      <c r="O1" s="306" t="s">
        <v>1146</v>
      </c>
      <c r="P1" s="306"/>
      <c r="Q1" s="306" t="s">
        <v>1147</v>
      </c>
      <c r="R1" s="306"/>
      <c r="S1" s="306" t="s">
        <v>1148</v>
      </c>
      <c r="T1" s="306"/>
      <c r="U1" s="306" t="s">
        <v>1149</v>
      </c>
      <c r="V1" s="306"/>
      <c r="W1" s="307" t="s">
        <v>1150</v>
      </c>
      <c r="X1" s="307"/>
      <c r="Y1" s="306" t="s">
        <v>1151</v>
      </c>
      <c r="Z1" s="306"/>
      <c r="AA1" s="306" t="s">
        <v>1152</v>
      </c>
      <c r="AB1" s="306"/>
      <c r="AG1" s="307" t="s">
        <v>1560</v>
      </c>
      <c r="AH1" s="307"/>
      <c r="AI1" s="106"/>
      <c r="AJ1" s="106"/>
      <c r="AK1" s="307" t="s">
        <v>1561</v>
      </c>
      <c r="AL1" s="307"/>
    </row>
    <row r="2" spans="1:38" x14ac:dyDescent="0.3">
      <c r="C2" s="305"/>
      <c r="D2" s="305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6"/>
      <c r="P2" s="306"/>
      <c r="Q2" s="306"/>
      <c r="R2" s="306"/>
      <c r="S2" s="306"/>
      <c r="T2" s="306"/>
      <c r="U2" s="306"/>
      <c r="V2" s="306"/>
      <c r="W2" s="307"/>
      <c r="X2" s="307"/>
      <c r="Y2" s="306"/>
      <c r="Z2" s="306"/>
      <c r="AA2" s="306"/>
      <c r="AB2" s="306"/>
      <c r="AG2" s="307"/>
      <c r="AH2" s="307"/>
      <c r="AI2" s="106"/>
      <c r="AJ2" s="106"/>
      <c r="AK2" s="307"/>
      <c r="AL2" s="307"/>
    </row>
    <row r="3" spans="1:38" x14ac:dyDescent="0.3">
      <c r="C3" s="305"/>
      <c r="D3" s="305"/>
      <c r="E3" s="74" t="s">
        <v>1153</v>
      </c>
      <c r="F3" s="74" t="s">
        <v>1154</v>
      </c>
      <c r="G3" s="74" t="s">
        <v>1153</v>
      </c>
      <c r="H3" s="74" t="s">
        <v>1154</v>
      </c>
      <c r="I3" s="74" t="s">
        <v>1153</v>
      </c>
      <c r="J3" s="74" t="s">
        <v>1154</v>
      </c>
      <c r="K3" s="74" t="s">
        <v>1153</v>
      </c>
      <c r="L3" s="74" t="s">
        <v>1154</v>
      </c>
      <c r="M3" s="74" t="s">
        <v>1153</v>
      </c>
      <c r="N3" s="74" t="s">
        <v>1154</v>
      </c>
      <c r="O3" s="68" t="s">
        <v>1153</v>
      </c>
      <c r="P3" s="68" t="s">
        <v>1154</v>
      </c>
      <c r="Q3" s="68" t="s">
        <v>1153</v>
      </c>
      <c r="R3" s="68" t="s">
        <v>1154</v>
      </c>
      <c r="S3" s="68" t="s">
        <v>1153</v>
      </c>
      <c r="T3" s="68" t="s">
        <v>1154</v>
      </c>
      <c r="U3" s="68" t="s">
        <v>1153</v>
      </c>
      <c r="V3" s="68" t="s">
        <v>1154</v>
      </c>
      <c r="W3" s="74" t="s">
        <v>1153</v>
      </c>
      <c r="X3" s="74" t="s">
        <v>1154</v>
      </c>
      <c r="Y3" s="68" t="s">
        <v>1153</v>
      </c>
      <c r="Z3" s="68" t="s">
        <v>1154</v>
      </c>
      <c r="AA3" s="68" t="s">
        <v>1153</v>
      </c>
      <c r="AB3" s="68" t="s">
        <v>1154</v>
      </c>
      <c r="AG3" s="74" t="s">
        <v>1153</v>
      </c>
      <c r="AH3" s="74" t="s">
        <v>1154</v>
      </c>
      <c r="AI3" s="74" t="s">
        <v>1153</v>
      </c>
      <c r="AJ3" s="74" t="s">
        <v>1154</v>
      </c>
      <c r="AK3" s="74" t="s">
        <v>1153</v>
      </c>
      <c r="AL3" s="74" t="s">
        <v>1154</v>
      </c>
    </row>
    <row r="4" spans="1:38" x14ac:dyDescent="0.3">
      <c r="A4" s="67" t="s">
        <v>1155</v>
      </c>
      <c r="B4" s="67">
        <v>1</v>
      </c>
      <c r="C4" s="67" t="s">
        <v>1156</v>
      </c>
      <c r="D4" s="67" t="s">
        <v>1157</v>
      </c>
      <c r="E4" s="79">
        <v>4908840.22</v>
      </c>
      <c r="F4" s="79">
        <v>0</v>
      </c>
      <c r="G4" s="76">
        <v>4908840.22</v>
      </c>
      <c r="H4" s="76">
        <v>0</v>
      </c>
      <c r="I4" s="76">
        <v>0</v>
      </c>
      <c r="J4" s="76">
        <v>0</v>
      </c>
      <c r="M4" s="76">
        <f>+Table1[[#This Row],[Column7]]+Table1[[#This Row],[คอลัมน์3]]-Table1[[#This Row],[คอลัมน์2]]</f>
        <v>4908840.22</v>
      </c>
      <c r="N4" s="76">
        <f>+Table1[[#This Row],[Column8]]+Table1[[#This Row],[คอลัมน์2]]-Table1[[#This Row],[คอลัมน์3]]</f>
        <v>0</v>
      </c>
      <c r="O4" s="67">
        <v>0</v>
      </c>
      <c r="P4" s="67">
        <v>0</v>
      </c>
      <c r="Q4" s="67">
        <v>0</v>
      </c>
      <c r="R4" s="67">
        <v>0</v>
      </c>
      <c r="S4" s="67">
        <v>0</v>
      </c>
      <c r="T4" s="67">
        <v>0</v>
      </c>
      <c r="U4" s="67">
        <v>0</v>
      </c>
      <c r="V4" s="67">
        <v>0</v>
      </c>
      <c r="W4" s="76">
        <v>0</v>
      </c>
      <c r="X4" s="76">
        <v>0</v>
      </c>
      <c r="Y4" s="67">
        <v>0</v>
      </c>
      <c r="Z4" s="67">
        <v>0</v>
      </c>
      <c r="AA4" s="67">
        <v>0</v>
      </c>
      <c r="AB4" s="67">
        <v>0</v>
      </c>
      <c r="AC4" s="67" t="s">
        <v>1158</v>
      </c>
      <c r="AD4" s="67" t="s">
        <v>1159</v>
      </c>
      <c r="AE4" s="67" t="s">
        <v>1160</v>
      </c>
      <c r="AF4" s="67" t="s">
        <v>1160</v>
      </c>
      <c r="AK4" s="80">
        <f>+Table1[[#This Row],[Column11]]</f>
        <v>4908840.22</v>
      </c>
      <c r="AL4" s="76">
        <f>+Table1[[#This Row],[Column12]]</f>
        <v>0</v>
      </c>
    </row>
    <row r="5" spans="1:38" x14ac:dyDescent="0.3">
      <c r="A5" s="67" t="s">
        <v>1155</v>
      </c>
      <c r="B5" s="67">
        <v>1</v>
      </c>
      <c r="C5" s="67" t="s">
        <v>1161</v>
      </c>
      <c r="D5" s="67" t="s">
        <v>1157</v>
      </c>
      <c r="E5" s="79">
        <v>49436543.609999999</v>
      </c>
      <c r="F5" s="79">
        <v>0</v>
      </c>
      <c r="G5" s="76">
        <v>49436543.609999999</v>
      </c>
      <c r="H5" s="76">
        <v>0</v>
      </c>
      <c r="I5" s="76">
        <v>0</v>
      </c>
      <c r="J5" s="76">
        <v>0</v>
      </c>
      <c r="M5" s="76">
        <f>+Table1[[#This Row],[Column7]]+Table1[[#This Row],[คอลัมน์3]]-Table1[[#This Row],[คอลัมน์2]]</f>
        <v>49436543.609999999</v>
      </c>
      <c r="N5" s="76">
        <f>+Table1[[#This Row],[Column8]]+Table1[[#This Row],[คอลัมน์2]]-Table1[[#This Row],[คอลัมน์3]]</f>
        <v>0</v>
      </c>
      <c r="O5" s="67">
        <v>0</v>
      </c>
      <c r="P5" s="67">
        <v>0</v>
      </c>
      <c r="Q5" s="67">
        <v>0</v>
      </c>
      <c r="R5" s="67">
        <v>0</v>
      </c>
      <c r="S5" s="67">
        <v>0</v>
      </c>
      <c r="T5" s="67">
        <v>0</v>
      </c>
      <c r="U5" s="67">
        <v>0</v>
      </c>
      <c r="V5" s="67">
        <v>0</v>
      </c>
      <c r="W5" s="76">
        <v>0</v>
      </c>
      <c r="X5" s="76">
        <v>0</v>
      </c>
      <c r="Y5" s="67">
        <v>0</v>
      </c>
      <c r="Z5" s="67">
        <v>0</v>
      </c>
      <c r="AA5" s="67">
        <v>0</v>
      </c>
      <c r="AB5" s="67">
        <v>0</v>
      </c>
      <c r="AC5" s="67" t="s">
        <v>1158</v>
      </c>
      <c r="AD5" s="67" t="s">
        <v>1162</v>
      </c>
      <c r="AE5" s="67" t="s">
        <v>1160</v>
      </c>
      <c r="AF5" s="67" t="s">
        <v>1160</v>
      </c>
      <c r="AK5" s="80">
        <f>+Table1[[#This Row],[Column11]]</f>
        <v>49436543.609999999</v>
      </c>
      <c r="AL5" s="76">
        <f>+Table1[[#This Row],[Column12]]</f>
        <v>0</v>
      </c>
    </row>
    <row r="6" spans="1:38" x14ac:dyDescent="0.3">
      <c r="A6" s="67" t="s">
        <v>1155</v>
      </c>
      <c r="B6" s="67">
        <v>1</v>
      </c>
      <c r="C6" s="67" t="s">
        <v>1163</v>
      </c>
      <c r="D6" s="67" t="s">
        <v>1157</v>
      </c>
      <c r="E6" s="79">
        <v>0</v>
      </c>
      <c r="F6" s="79">
        <v>0</v>
      </c>
      <c r="G6" s="76">
        <v>1015012.44</v>
      </c>
      <c r="H6" s="76">
        <v>0</v>
      </c>
      <c r="I6" s="76">
        <v>0</v>
      </c>
      <c r="J6" s="76">
        <v>0</v>
      </c>
      <c r="M6" s="76">
        <f>+Table1[[#This Row],[Column7]]+Table1[[#This Row],[คอลัมน์3]]-Table1[[#This Row],[คอลัมน์2]]</f>
        <v>1015012.44</v>
      </c>
      <c r="N6" s="76">
        <f>+Table1[[#This Row],[Column8]]+Table1[[#This Row],[คอลัมน์2]]-Table1[[#This Row],[คอลัมน์3]]</f>
        <v>0</v>
      </c>
      <c r="O6" s="67">
        <v>0</v>
      </c>
      <c r="P6" s="67">
        <v>0</v>
      </c>
      <c r="Q6" s="67">
        <v>0</v>
      </c>
      <c r="R6" s="67">
        <v>0</v>
      </c>
      <c r="S6" s="67">
        <v>0</v>
      </c>
      <c r="T6" s="67">
        <v>0</v>
      </c>
      <c r="U6" s="67">
        <v>0</v>
      </c>
      <c r="V6" s="67">
        <v>0</v>
      </c>
      <c r="W6" s="76">
        <v>1015012.44</v>
      </c>
      <c r="X6" s="76">
        <v>0</v>
      </c>
      <c r="Y6" s="67">
        <v>0</v>
      </c>
      <c r="Z6" s="67">
        <v>0</v>
      </c>
      <c r="AA6" s="67">
        <v>0</v>
      </c>
      <c r="AB6" s="67">
        <v>0</v>
      </c>
      <c r="AC6" s="67" t="s">
        <v>1158</v>
      </c>
      <c r="AD6" s="67" t="s">
        <v>1164</v>
      </c>
      <c r="AE6" s="67" t="s">
        <v>1160</v>
      </c>
      <c r="AF6" s="67" t="s">
        <v>1160</v>
      </c>
      <c r="AK6" s="80">
        <f>+Table1[[#This Row],[Column11]]</f>
        <v>1015012.44</v>
      </c>
      <c r="AL6" s="76">
        <f>+Table1[[#This Row],[Column12]]</f>
        <v>0</v>
      </c>
    </row>
    <row r="7" spans="1:38" x14ac:dyDescent="0.3">
      <c r="A7" s="67" t="s">
        <v>1155</v>
      </c>
      <c r="B7" s="67">
        <v>1</v>
      </c>
      <c r="C7" s="67" t="s">
        <v>1165</v>
      </c>
      <c r="D7" s="67" t="s">
        <v>1166</v>
      </c>
      <c r="E7" s="79">
        <v>17777891.27</v>
      </c>
      <c r="F7" s="79">
        <v>0</v>
      </c>
      <c r="G7" s="76">
        <v>17777891.27</v>
      </c>
      <c r="H7" s="76">
        <v>0</v>
      </c>
      <c r="I7" s="76">
        <v>0</v>
      </c>
      <c r="J7" s="76">
        <v>0</v>
      </c>
      <c r="M7" s="76">
        <f>+Table1[[#This Row],[Column7]]+Table1[[#This Row],[คอลัมน์3]]-Table1[[#This Row],[คอลัมน์2]]</f>
        <v>17777891.27</v>
      </c>
      <c r="N7" s="76">
        <f>+Table1[[#This Row],[Column8]]+Table1[[#This Row],[คอลัมน์2]]-Table1[[#This Row],[คอลัมน์3]]</f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7">
        <v>0</v>
      </c>
      <c r="V7" s="67">
        <v>0</v>
      </c>
      <c r="W7" s="76">
        <v>0</v>
      </c>
      <c r="X7" s="76">
        <v>0</v>
      </c>
      <c r="Y7" s="67">
        <v>0</v>
      </c>
      <c r="Z7" s="67">
        <v>0</v>
      </c>
      <c r="AA7" s="67">
        <v>0</v>
      </c>
      <c r="AB7" s="67">
        <v>0</v>
      </c>
      <c r="AC7" s="67" t="s">
        <v>1167</v>
      </c>
      <c r="AD7" s="67" t="s">
        <v>1168</v>
      </c>
      <c r="AE7" s="67" t="s">
        <v>1160</v>
      </c>
      <c r="AF7" s="67" t="s">
        <v>1160</v>
      </c>
      <c r="AK7" s="80">
        <f>+Table1[[#This Row],[Column11]]</f>
        <v>17777891.27</v>
      </c>
      <c r="AL7" s="76">
        <f>+Table1[[#This Row],[Column12]]</f>
        <v>0</v>
      </c>
    </row>
    <row r="8" spans="1:38" x14ac:dyDescent="0.3">
      <c r="A8" s="67" t="s">
        <v>1155</v>
      </c>
      <c r="B8" s="67">
        <v>1</v>
      </c>
      <c r="C8" s="67" t="s">
        <v>1169</v>
      </c>
      <c r="D8" s="67" t="s">
        <v>1170</v>
      </c>
      <c r="E8" s="79">
        <v>120814</v>
      </c>
      <c r="F8" s="79">
        <v>0</v>
      </c>
      <c r="G8" s="76">
        <v>120814</v>
      </c>
      <c r="H8" s="76">
        <v>0</v>
      </c>
      <c r="I8" s="76">
        <v>0</v>
      </c>
      <c r="J8" s="76">
        <v>0</v>
      </c>
      <c r="M8" s="76">
        <f>+Table1[[#This Row],[Column7]]+Table1[[#This Row],[คอลัมน์3]]-Table1[[#This Row],[คอลัมน์2]]</f>
        <v>120814</v>
      </c>
      <c r="N8" s="76">
        <f>+Table1[[#This Row],[Column8]]+Table1[[#This Row],[คอลัมน์2]]-Table1[[#This Row],[คอลัมน์3]]</f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67">
        <v>0</v>
      </c>
      <c r="W8" s="76">
        <v>0</v>
      </c>
      <c r="X8" s="76">
        <v>0</v>
      </c>
      <c r="Y8" s="67">
        <v>0</v>
      </c>
      <c r="Z8" s="67">
        <v>0</v>
      </c>
      <c r="AA8" s="67">
        <v>0</v>
      </c>
      <c r="AB8" s="67">
        <v>0</v>
      </c>
      <c r="AC8" s="67" t="s">
        <v>1171</v>
      </c>
      <c r="AE8" s="67" t="s">
        <v>1160</v>
      </c>
      <c r="AF8" s="67" t="s">
        <v>1160</v>
      </c>
      <c r="AK8" s="77">
        <f>+Table1[[#This Row],[Column11]]</f>
        <v>120814</v>
      </c>
      <c r="AL8" s="76">
        <f>+Table1[[#This Row],[Column12]]</f>
        <v>0</v>
      </c>
    </row>
    <row r="9" spans="1:38" x14ac:dyDescent="0.3">
      <c r="A9" s="67" t="s">
        <v>1155</v>
      </c>
      <c r="B9" s="67">
        <v>1</v>
      </c>
      <c r="C9" s="67" t="s">
        <v>1172</v>
      </c>
      <c r="D9" s="67" t="s">
        <v>1173</v>
      </c>
      <c r="E9" s="79">
        <v>3599586</v>
      </c>
      <c r="F9" s="79">
        <v>0</v>
      </c>
      <c r="G9" s="76">
        <v>3599586</v>
      </c>
      <c r="H9" s="76">
        <v>0</v>
      </c>
      <c r="I9" s="76">
        <v>0</v>
      </c>
      <c r="J9" s="76">
        <v>0</v>
      </c>
      <c r="M9" s="76">
        <f>+Table1[[#This Row],[Column7]]+Table1[[#This Row],[คอลัมน์3]]-Table1[[#This Row],[คอลัมน์2]]</f>
        <v>3599586</v>
      </c>
      <c r="N9" s="76">
        <f>+Table1[[#This Row],[Column8]]+Table1[[#This Row],[คอลัมน์2]]-Table1[[#This Row],[คอลัมน์3]]</f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76">
        <v>0</v>
      </c>
      <c r="X9" s="76">
        <v>0</v>
      </c>
      <c r="Y9" s="67">
        <v>0</v>
      </c>
      <c r="Z9" s="67">
        <v>0</v>
      </c>
      <c r="AA9" s="67">
        <v>0</v>
      </c>
      <c r="AB9" s="67">
        <v>0</v>
      </c>
      <c r="AC9" s="67" t="s">
        <v>1174</v>
      </c>
      <c r="AE9" s="67" t="s">
        <v>1160</v>
      </c>
      <c r="AF9" s="67" t="s">
        <v>1160</v>
      </c>
      <c r="AK9" s="77">
        <f>+Table1[[#This Row],[Column11]]</f>
        <v>3599586</v>
      </c>
      <c r="AL9" s="76">
        <f>+Table1[[#This Row],[Column12]]</f>
        <v>0</v>
      </c>
    </row>
    <row r="10" spans="1:38" x14ac:dyDescent="0.3">
      <c r="A10" s="67" t="s">
        <v>1155</v>
      </c>
      <c r="B10" s="67">
        <v>1</v>
      </c>
      <c r="C10" s="67" t="s">
        <v>1175</v>
      </c>
      <c r="D10" s="67" t="s">
        <v>1176</v>
      </c>
      <c r="E10" s="79">
        <v>84314.79</v>
      </c>
      <c r="F10" s="79">
        <v>0</v>
      </c>
      <c r="G10" s="76">
        <v>84314.79</v>
      </c>
      <c r="H10" s="76">
        <v>0</v>
      </c>
      <c r="I10" s="76">
        <v>0</v>
      </c>
      <c r="J10" s="76">
        <v>0</v>
      </c>
      <c r="M10" s="76">
        <f>+Table1[[#This Row],[Column7]]+Table1[[#This Row],[คอลัมน์3]]-Table1[[#This Row],[คอลัมน์2]]</f>
        <v>84314.79</v>
      </c>
      <c r="N10" s="76">
        <f>+Table1[[#This Row],[Column8]]+Table1[[#This Row],[คอลัมน์2]]-Table1[[#This Row],[คอลัมน์3]]</f>
        <v>0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76">
        <v>0</v>
      </c>
      <c r="X10" s="76">
        <v>0</v>
      </c>
      <c r="Y10" s="67">
        <v>0</v>
      </c>
      <c r="Z10" s="67">
        <v>0</v>
      </c>
      <c r="AA10" s="67">
        <v>0</v>
      </c>
      <c r="AB10" s="67">
        <v>0</v>
      </c>
      <c r="AC10" s="67" t="s">
        <v>1177</v>
      </c>
      <c r="AE10" s="67" t="s">
        <v>1160</v>
      </c>
      <c r="AF10" s="67" t="s">
        <v>1160</v>
      </c>
      <c r="AK10" s="75">
        <f>+Table1[[#This Row],[Column11]]</f>
        <v>84314.79</v>
      </c>
      <c r="AL10" s="76">
        <f>+Table1[[#This Row],[Column12]]</f>
        <v>0</v>
      </c>
    </row>
    <row r="11" spans="1:38" x14ac:dyDescent="0.3">
      <c r="A11" s="67" t="s">
        <v>1155</v>
      </c>
      <c r="B11" s="67">
        <v>1</v>
      </c>
      <c r="C11" s="67" t="s">
        <v>1178</v>
      </c>
      <c r="D11" s="67" t="s">
        <v>1179</v>
      </c>
      <c r="E11" s="79">
        <v>61335.9</v>
      </c>
      <c r="F11" s="79">
        <v>0</v>
      </c>
      <c r="G11" s="76">
        <v>62994.94</v>
      </c>
      <c r="H11" s="76">
        <v>0</v>
      </c>
      <c r="I11" s="76">
        <v>0</v>
      </c>
      <c r="J11" s="76">
        <v>0</v>
      </c>
      <c r="M11" s="76">
        <f>+Table1[[#This Row],[Column7]]+Table1[[#This Row],[คอลัมน์3]]-Table1[[#This Row],[คอลัมน์2]]</f>
        <v>62994.94</v>
      </c>
      <c r="N11" s="76">
        <f>+Table1[[#This Row],[Column8]]+Table1[[#This Row],[คอลัมน์2]]-Table1[[#This Row],[คอลัมน์3]]</f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7">
        <v>0</v>
      </c>
      <c r="U11" s="67">
        <v>0</v>
      </c>
      <c r="V11" s="67">
        <v>0</v>
      </c>
      <c r="W11" s="76">
        <v>1659.04</v>
      </c>
      <c r="X11" s="76">
        <v>0</v>
      </c>
      <c r="Y11" s="67">
        <v>0</v>
      </c>
      <c r="Z11" s="67">
        <v>0</v>
      </c>
      <c r="AA11" s="67">
        <v>0</v>
      </c>
      <c r="AB11" s="67">
        <v>0</v>
      </c>
      <c r="AC11" s="67" t="s">
        <v>1180</v>
      </c>
      <c r="AE11" s="67" t="s">
        <v>1160</v>
      </c>
      <c r="AF11" s="67" t="s">
        <v>1160</v>
      </c>
      <c r="AK11" s="75">
        <f>+Table1[[#This Row],[Column11]]</f>
        <v>62994.94</v>
      </c>
      <c r="AL11" s="76">
        <f>+Table1[[#This Row],[Column12]]</f>
        <v>0</v>
      </c>
    </row>
    <row r="12" spans="1:38" x14ac:dyDescent="0.3">
      <c r="A12" s="67" t="s">
        <v>1155</v>
      </c>
      <c r="B12" s="67">
        <v>1</v>
      </c>
      <c r="C12" s="67" t="s">
        <v>1181</v>
      </c>
      <c r="D12" s="67" t="s">
        <v>1182</v>
      </c>
      <c r="E12" s="79">
        <v>0</v>
      </c>
      <c r="F12" s="79">
        <v>965362.3</v>
      </c>
      <c r="G12" s="76">
        <v>0</v>
      </c>
      <c r="H12" s="76">
        <v>965362.3</v>
      </c>
      <c r="I12" s="76">
        <v>0</v>
      </c>
      <c r="J12" s="76">
        <v>0</v>
      </c>
      <c r="M12" s="76">
        <f>+Table1[[#This Row],[Column7]]+Table1[[#This Row],[คอลัมน์3]]-Table1[[#This Row],[คอลัมน์2]]</f>
        <v>0</v>
      </c>
      <c r="N12" s="76">
        <f>+Table1[[#This Row],[Column8]]+Table1[[#This Row],[คอลัมน์2]]-Table1[[#This Row],[คอลัมน์3]]</f>
        <v>965362.3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67">
        <v>0</v>
      </c>
      <c r="V12" s="67">
        <v>0</v>
      </c>
      <c r="W12" s="76">
        <v>0</v>
      </c>
      <c r="X12" s="76">
        <v>0</v>
      </c>
      <c r="Y12" s="67">
        <v>0</v>
      </c>
      <c r="Z12" s="67">
        <v>0</v>
      </c>
      <c r="AA12" s="67">
        <v>0</v>
      </c>
      <c r="AB12" s="67">
        <v>0</v>
      </c>
      <c r="AC12" s="67" t="s">
        <v>1183</v>
      </c>
      <c r="AE12" s="67" t="s">
        <v>1160</v>
      </c>
      <c r="AF12" s="67" t="s">
        <v>1160</v>
      </c>
      <c r="AK12" s="76">
        <f>+Table1[[#This Row],[Column11]]</f>
        <v>0</v>
      </c>
      <c r="AL12" s="77">
        <f>+Table1[[#This Row],[Column12]]</f>
        <v>965362.3</v>
      </c>
    </row>
    <row r="13" spans="1:38" x14ac:dyDescent="0.3">
      <c r="A13" s="67" t="s">
        <v>1155</v>
      </c>
      <c r="B13" s="67">
        <v>1</v>
      </c>
      <c r="C13" s="67" t="s">
        <v>1184</v>
      </c>
      <c r="D13" s="67" t="s">
        <v>1185</v>
      </c>
      <c r="E13" s="79">
        <v>0</v>
      </c>
      <c r="F13" s="79">
        <v>46860</v>
      </c>
      <c r="G13" s="76">
        <v>0</v>
      </c>
      <c r="H13" s="76">
        <v>46860</v>
      </c>
      <c r="I13" s="76">
        <v>0</v>
      </c>
      <c r="J13" s="76">
        <v>0</v>
      </c>
      <c r="M13" s="76">
        <f>+Table1[[#This Row],[Column7]]+Table1[[#This Row],[คอลัมน์3]]-Table1[[#This Row],[คอลัมน์2]]</f>
        <v>0</v>
      </c>
      <c r="N13" s="76">
        <f>+Table1[[#This Row],[Column8]]+Table1[[#This Row],[คอลัมน์2]]-Table1[[#This Row],[คอลัมน์3]]</f>
        <v>46860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7">
        <v>0</v>
      </c>
      <c r="V13" s="67">
        <v>0</v>
      </c>
      <c r="W13" s="76">
        <v>0</v>
      </c>
      <c r="X13" s="76">
        <v>0</v>
      </c>
      <c r="Y13" s="67">
        <v>0</v>
      </c>
      <c r="Z13" s="67">
        <v>0</v>
      </c>
      <c r="AA13" s="67">
        <v>0</v>
      </c>
      <c r="AB13" s="67">
        <v>0</v>
      </c>
      <c r="AC13" s="67" t="s">
        <v>1186</v>
      </c>
      <c r="AE13" s="67" t="s">
        <v>1160</v>
      </c>
      <c r="AF13" s="67" t="s">
        <v>1160</v>
      </c>
      <c r="AK13" s="76">
        <f>+Table1[[#This Row],[Column11]]</f>
        <v>0</v>
      </c>
      <c r="AL13" s="81">
        <f>+Table1[[#This Row],[Column12]]</f>
        <v>46860</v>
      </c>
    </row>
    <row r="14" spans="1:38" x14ac:dyDescent="0.3">
      <c r="A14" s="67" t="s">
        <v>1155</v>
      </c>
      <c r="B14" s="67">
        <v>1</v>
      </c>
      <c r="C14" s="67" t="s">
        <v>1187</v>
      </c>
      <c r="D14" s="67" t="s">
        <v>1188</v>
      </c>
      <c r="E14" s="79">
        <v>0</v>
      </c>
      <c r="F14" s="79">
        <v>6720.7</v>
      </c>
      <c r="G14" s="76">
        <v>0</v>
      </c>
      <c r="H14" s="76">
        <v>6720.7</v>
      </c>
      <c r="I14" s="76">
        <v>0</v>
      </c>
      <c r="J14" s="76">
        <v>0</v>
      </c>
      <c r="M14" s="76">
        <f>+Table1[[#This Row],[Column7]]+Table1[[#This Row],[คอลัมน์3]]-Table1[[#This Row],[คอลัมน์2]]</f>
        <v>0</v>
      </c>
      <c r="N14" s="76">
        <f>+Table1[[#This Row],[Column8]]+Table1[[#This Row],[คอลัมน์2]]-Table1[[#This Row],[คอลัมน์3]]</f>
        <v>6720.7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76">
        <v>0</v>
      </c>
      <c r="X14" s="76">
        <v>0</v>
      </c>
      <c r="Y14" s="67">
        <v>0</v>
      </c>
      <c r="Z14" s="67">
        <v>0</v>
      </c>
      <c r="AA14" s="67">
        <v>0</v>
      </c>
      <c r="AB14" s="67">
        <v>0</v>
      </c>
      <c r="AC14" s="67" t="s">
        <v>1189</v>
      </c>
      <c r="AE14" s="67" t="s">
        <v>1160</v>
      </c>
      <c r="AF14" s="67" t="s">
        <v>1160</v>
      </c>
      <c r="AK14" s="76">
        <f>+Table1[[#This Row],[Column11]]</f>
        <v>0</v>
      </c>
      <c r="AL14" s="81">
        <f>+Table1[[#This Row],[Column12]]</f>
        <v>6720.7</v>
      </c>
    </row>
    <row r="15" spans="1:38" x14ac:dyDescent="0.3">
      <c r="A15" s="67" t="s">
        <v>1155</v>
      </c>
      <c r="B15" s="67">
        <v>1</v>
      </c>
      <c r="C15" s="67" t="s">
        <v>23</v>
      </c>
      <c r="D15" s="67" t="s">
        <v>1190</v>
      </c>
      <c r="E15" s="79">
        <v>6343000</v>
      </c>
      <c r="F15" s="79">
        <v>0</v>
      </c>
      <c r="G15" s="76">
        <v>6343000</v>
      </c>
      <c r="H15" s="76">
        <v>0</v>
      </c>
      <c r="I15" s="76">
        <v>0</v>
      </c>
      <c r="J15" s="76">
        <v>0</v>
      </c>
      <c r="M15" s="76">
        <f>+Table1[[#This Row],[Column7]]+Table1[[#This Row],[คอลัมน์3]]-Table1[[#This Row],[คอลัมน์2]]</f>
        <v>6343000</v>
      </c>
      <c r="N15" s="76">
        <f>+Table1[[#This Row],[Column8]]+Table1[[#This Row],[คอลัมน์2]]-Table1[[#This Row],[คอลัมน์3]]</f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76">
        <v>0</v>
      </c>
      <c r="X15" s="76">
        <v>0</v>
      </c>
      <c r="Y15" s="67">
        <v>0</v>
      </c>
      <c r="Z15" s="67">
        <v>0</v>
      </c>
      <c r="AA15" s="67">
        <v>0</v>
      </c>
      <c r="AB15" s="67">
        <v>0</v>
      </c>
      <c r="AC15" s="67" t="s">
        <v>1191</v>
      </c>
      <c r="AE15" s="67" t="s">
        <v>1160</v>
      </c>
      <c r="AF15" s="67" t="s">
        <v>1160</v>
      </c>
      <c r="AK15" s="81">
        <f>+Table1[[#This Row],[Column11]]</f>
        <v>6343000</v>
      </c>
      <c r="AL15" s="76">
        <f>+Table1[[#This Row],[Column12]]</f>
        <v>0</v>
      </c>
    </row>
    <row r="16" spans="1:38" x14ac:dyDescent="0.3">
      <c r="A16" s="67" t="s">
        <v>1155</v>
      </c>
      <c r="B16" s="67">
        <v>1</v>
      </c>
      <c r="C16" s="67" t="s">
        <v>1192</v>
      </c>
      <c r="D16" s="67" t="s">
        <v>1193</v>
      </c>
      <c r="E16" s="76">
        <v>53340</v>
      </c>
      <c r="F16" s="76">
        <v>0</v>
      </c>
      <c r="G16" s="76">
        <v>53340</v>
      </c>
      <c r="H16" s="76">
        <v>0</v>
      </c>
      <c r="I16" s="76">
        <v>0</v>
      </c>
      <c r="J16" s="76">
        <v>0</v>
      </c>
      <c r="M16" s="76">
        <f>+Table1[[#This Row],[Column7]]+Table1[[#This Row],[คอลัมน์3]]-Table1[[#This Row],[คอลัมน์2]]</f>
        <v>53340</v>
      </c>
      <c r="N16" s="76">
        <f>+Table1[[#This Row],[Column8]]+Table1[[#This Row],[คอลัมน์2]]-Table1[[#This Row],[คอลัมน์3]]</f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76">
        <v>0</v>
      </c>
      <c r="X16" s="76">
        <v>0</v>
      </c>
      <c r="Y16" s="67">
        <v>0</v>
      </c>
      <c r="Z16" s="67">
        <v>0</v>
      </c>
      <c r="AA16" s="67">
        <v>0</v>
      </c>
      <c r="AB16" s="67">
        <v>0</v>
      </c>
      <c r="AC16" s="67" t="s">
        <v>1194</v>
      </c>
      <c r="AE16" s="67" t="s">
        <v>1160</v>
      </c>
      <c r="AF16" s="67" t="s">
        <v>1160</v>
      </c>
      <c r="AK16" s="81">
        <f>+Table1[[#This Row],[Column11]]</f>
        <v>53340</v>
      </c>
      <c r="AL16" s="76">
        <f>+Table1[[#This Row],[Column12]]</f>
        <v>0</v>
      </c>
    </row>
    <row r="17" spans="1:38" x14ac:dyDescent="0.3">
      <c r="A17" s="67" t="s">
        <v>1155</v>
      </c>
      <c r="B17" s="67">
        <v>1</v>
      </c>
      <c r="C17" s="67" t="s">
        <v>1195</v>
      </c>
      <c r="D17" s="67" t="s">
        <v>1196</v>
      </c>
      <c r="E17" s="76">
        <v>7277.08</v>
      </c>
      <c r="F17" s="76">
        <v>0</v>
      </c>
      <c r="G17" s="76">
        <v>7277.08</v>
      </c>
      <c r="H17" s="76">
        <v>0</v>
      </c>
      <c r="I17" s="76">
        <v>0</v>
      </c>
      <c r="J17" s="76">
        <v>0</v>
      </c>
      <c r="M17" s="76">
        <f>+Table1[[#This Row],[Column7]]+Table1[[#This Row],[คอลัมน์3]]-Table1[[#This Row],[คอลัมน์2]]</f>
        <v>7277.08</v>
      </c>
      <c r="N17" s="76">
        <f>+Table1[[#This Row],[Column8]]+Table1[[#This Row],[คอลัมน์2]]-Table1[[#This Row],[คอลัมน์3]]</f>
        <v>0</v>
      </c>
      <c r="O17" s="67">
        <v>0</v>
      </c>
      <c r="P17" s="67">
        <v>0</v>
      </c>
      <c r="Q17" s="67">
        <v>0</v>
      </c>
      <c r="R17" s="67">
        <v>0</v>
      </c>
      <c r="S17" s="67">
        <v>0</v>
      </c>
      <c r="T17" s="67">
        <v>0</v>
      </c>
      <c r="U17" s="67">
        <v>0</v>
      </c>
      <c r="V17" s="67">
        <v>0</v>
      </c>
      <c r="W17" s="76">
        <v>0</v>
      </c>
      <c r="X17" s="76">
        <v>0</v>
      </c>
      <c r="Y17" s="67">
        <v>0</v>
      </c>
      <c r="Z17" s="67">
        <v>0</v>
      </c>
      <c r="AA17" s="67">
        <v>0</v>
      </c>
      <c r="AB17" s="67">
        <v>0</v>
      </c>
      <c r="AC17" s="67" t="s">
        <v>1197</v>
      </c>
      <c r="AE17" s="67" t="s">
        <v>1160</v>
      </c>
      <c r="AF17" s="67" t="s">
        <v>1160</v>
      </c>
      <c r="AK17" s="81">
        <f>+Table1[[#This Row],[Column11]]</f>
        <v>7277.08</v>
      </c>
      <c r="AL17" s="76">
        <f>+Table1[[#This Row],[Column12]]</f>
        <v>0</v>
      </c>
    </row>
    <row r="18" spans="1:38" x14ac:dyDescent="0.3">
      <c r="A18" s="67" t="s">
        <v>1155</v>
      </c>
      <c r="B18" s="67">
        <v>1</v>
      </c>
      <c r="C18" s="67" t="s">
        <v>1198</v>
      </c>
      <c r="D18" s="67" t="s">
        <v>1199</v>
      </c>
      <c r="E18" s="76">
        <v>13293357.449999999</v>
      </c>
      <c r="F18" s="76">
        <v>0</v>
      </c>
      <c r="G18" s="76">
        <v>13293357.449999999</v>
      </c>
      <c r="H18" s="76">
        <v>0</v>
      </c>
      <c r="I18" s="76">
        <v>0</v>
      </c>
      <c r="J18" s="76">
        <v>0</v>
      </c>
      <c r="M18" s="76">
        <f>+Table1[[#This Row],[Column7]]+Table1[[#This Row],[คอลัมน์3]]-Table1[[#This Row],[คอลัมน์2]]</f>
        <v>13293357.449999999</v>
      </c>
      <c r="N18" s="76">
        <f>+Table1[[#This Row],[Column8]]+Table1[[#This Row],[คอลัมน์2]]-Table1[[#This Row],[คอลัมน์3]]</f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76">
        <v>0</v>
      </c>
      <c r="X18" s="76">
        <v>0</v>
      </c>
      <c r="Y18" s="67">
        <v>0</v>
      </c>
      <c r="Z18" s="67">
        <v>0</v>
      </c>
      <c r="AA18" s="67">
        <v>0</v>
      </c>
      <c r="AB18" s="67">
        <v>0</v>
      </c>
      <c r="AC18" s="67" t="s">
        <v>1200</v>
      </c>
      <c r="AD18" s="67" t="s">
        <v>1201</v>
      </c>
      <c r="AE18" s="67" t="s">
        <v>1160</v>
      </c>
      <c r="AF18" s="67" t="s">
        <v>1160</v>
      </c>
      <c r="AK18" s="83">
        <f>+Table1[[#This Row],[Column11]]</f>
        <v>13293357.449999999</v>
      </c>
      <c r="AL18" s="76">
        <f>+Table1[[#This Row],[Column12]]</f>
        <v>0</v>
      </c>
    </row>
    <row r="19" spans="1:38" x14ac:dyDescent="0.3">
      <c r="A19" s="67" t="s">
        <v>1155</v>
      </c>
      <c r="B19" s="67">
        <v>1</v>
      </c>
      <c r="C19" s="67" t="s">
        <v>1202</v>
      </c>
      <c r="D19" s="67" t="s">
        <v>1199</v>
      </c>
      <c r="E19" s="76">
        <v>3520773.32</v>
      </c>
      <c r="F19" s="76">
        <v>0</v>
      </c>
      <c r="G19" s="76">
        <v>3520773.32</v>
      </c>
      <c r="H19" s="76">
        <v>0</v>
      </c>
      <c r="I19" s="76">
        <v>0</v>
      </c>
      <c r="J19" s="76">
        <v>0</v>
      </c>
      <c r="M19" s="76">
        <f>+Table1[[#This Row],[Column7]]+Table1[[#This Row],[คอลัมน์3]]-Table1[[#This Row],[คอลัมน์2]]</f>
        <v>3520773.32</v>
      </c>
      <c r="N19" s="76">
        <f>+Table1[[#This Row],[Column8]]+Table1[[#This Row],[คอลัมน์2]]-Table1[[#This Row],[คอลัมน์3]]</f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76">
        <v>0</v>
      </c>
      <c r="X19" s="76">
        <v>0</v>
      </c>
      <c r="Y19" s="67">
        <v>0</v>
      </c>
      <c r="Z19" s="67">
        <v>0</v>
      </c>
      <c r="AA19" s="67">
        <v>0</v>
      </c>
      <c r="AB19" s="67">
        <v>0</v>
      </c>
      <c r="AC19" s="67" t="s">
        <v>1200</v>
      </c>
      <c r="AD19" s="67" t="s">
        <v>1203</v>
      </c>
      <c r="AE19" s="67" t="s">
        <v>1160</v>
      </c>
      <c r="AF19" s="67" t="s">
        <v>1160</v>
      </c>
      <c r="AK19" s="83">
        <f>+Table1[[#This Row],[Column11]]</f>
        <v>3520773.32</v>
      </c>
      <c r="AL19" s="76">
        <f>+Table1[[#This Row],[Column12]]</f>
        <v>0</v>
      </c>
    </row>
    <row r="20" spans="1:38" x14ac:dyDescent="0.3">
      <c r="A20" s="67" t="s">
        <v>1155</v>
      </c>
      <c r="B20" s="67">
        <v>1</v>
      </c>
      <c r="C20" s="67" t="s">
        <v>36</v>
      </c>
      <c r="D20" s="67" t="s">
        <v>1204</v>
      </c>
      <c r="E20" s="76">
        <v>187949.7</v>
      </c>
      <c r="F20" s="76">
        <v>0</v>
      </c>
      <c r="G20" s="76">
        <v>187949.7</v>
      </c>
      <c r="H20" s="76">
        <v>0</v>
      </c>
      <c r="I20" s="76">
        <v>0</v>
      </c>
      <c r="J20" s="76">
        <v>0</v>
      </c>
      <c r="M20" s="76">
        <f>+Table1[[#This Row],[Column7]]+Table1[[#This Row],[คอลัมน์3]]-Table1[[#This Row],[คอลัมน์2]]</f>
        <v>187949.7</v>
      </c>
      <c r="N20" s="76">
        <f>+Table1[[#This Row],[Column8]]+Table1[[#This Row],[คอลัมน์2]]-Table1[[#This Row],[คอลัมน์3]]</f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7">
        <v>0</v>
      </c>
      <c r="V20" s="67">
        <v>0</v>
      </c>
      <c r="W20" s="76">
        <v>0</v>
      </c>
      <c r="X20" s="76">
        <v>0</v>
      </c>
      <c r="Y20" s="67">
        <v>0</v>
      </c>
      <c r="Z20" s="67">
        <v>0</v>
      </c>
      <c r="AA20" s="67">
        <v>0</v>
      </c>
      <c r="AB20" s="67">
        <v>0</v>
      </c>
      <c r="AC20" s="67" t="s">
        <v>1205</v>
      </c>
      <c r="AE20" s="67" t="s">
        <v>1160</v>
      </c>
      <c r="AF20" s="67" t="s">
        <v>1160</v>
      </c>
      <c r="AK20" s="84">
        <f>+Table1[[#This Row],[Column11]]</f>
        <v>187949.7</v>
      </c>
      <c r="AL20" s="76">
        <f>+Table1[[#This Row],[Column12]]</f>
        <v>0</v>
      </c>
    </row>
    <row r="21" spans="1:38" x14ac:dyDescent="0.3">
      <c r="A21" s="67" t="s">
        <v>1155</v>
      </c>
      <c r="B21" s="67">
        <v>1</v>
      </c>
      <c r="C21" s="67" t="s">
        <v>38</v>
      </c>
      <c r="D21" s="67" t="s">
        <v>1206</v>
      </c>
      <c r="E21" s="76">
        <v>6750</v>
      </c>
      <c r="F21" s="76">
        <v>0</v>
      </c>
      <c r="G21" s="76">
        <v>6750</v>
      </c>
      <c r="H21" s="76">
        <v>0</v>
      </c>
      <c r="I21" s="76">
        <v>0</v>
      </c>
      <c r="J21" s="76">
        <v>0</v>
      </c>
      <c r="M21" s="76">
        <f>+Table1[[#This Row],[Column7]]+Table1[[#This Row],[คอลัมน์3]]-Table1[[#This Row],[คอลัมน์2]]</f>
        <v>6750</v>
      </c>
      <c r="N21" s="76">
        <f>+Table1[[#This Row],[Column8]]+Table1[[#This Row],[คอลัมน์2]]-Table1[[#This Row],[คอลัมน์3]]</f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0</v>
      </c>
      <c r="W21" s="76">
        <v>0</v>
      </c>
      <c r="X21" s="76">
        <v>0</v>
      </c>
      <c r="Y21" s="67">
        <v>0</v>
      </c>
      <c r="Z21" s="67">
        <v>0</v>
      </c>
      <c r="AA21" s="67">
        <v>0</v>
      </c>
      <c r="AB21" s="67">
        <v>0</v>
      </c>
      <c r="AC21" s="67" t="s">
        <v>1207</v>
      </c>
      <c r="AE21" s="67" t="s">
        <v>1160</v>
      </c>
      <c r="AF21" s="67" t="s">
        <v>1160</v>
      </c>
      <c r="AK21" s="75">
        <f>+Table1[[#This Row],[Column11]]</f>
        <v>6750</v>
      </c>
      <c r="AL21" s="76">
        <f>+Table1[[#This Row],[Column12]]</f>
        <v>0</v>
      </c>
    </row>
    <row r="22" spans="1:38" x14ac:dyDescent="0.3">
      <c r="A22" s="67" t="s">
        <v>1155</v>
      </c>
      <c r="B22" s="67">
        <v>1</v>
      </c>
      <c r="C22" s="67" t="s">
        <v>1208</v>
      </c>
      <c r="D22" s="67" t="s">
        <v>1209</v>
      </c>
      <c r="E22" s="76">
        <v>6449883.6299999999</v>
      </c>
      <c r="F22" s="76">
        <v>0</v>
      </c>
      <c r="G22" s="76">
        <v>6449883.6299999999</v>
      </c>
      <c r="H22" s="76">
        <v>0</v>
      </c>
      <c r="I22" s="76">
        <v>0</v>
      </c>
      <c r="J22" s="76">
        <v>0</v>
      </c>
      <c r="M22" s="76">
        <f>+Table1[[#This Row],[Column7]]+Table1[[#This Row],[คอลัมน์3]]-Table1[[#This Row],[คอลัมน์2]]</f>
        <v>6449883.6299999999</v>
      </c>
      <c r="N22" s="76">
        <f>+Table1[[#This Row],[Column8]]+Table1[[#This Row],[คอลัมน์2]]-Table1[[#This Row],[คอลัมน์3]]</f>
        <v>0</v>
      </c>
      <c r="O22" s="67">
        <v>0</v>
      </c>
      <c r="P22" s="67">
        <v>0</v>
      </c>
      <c r="Q22" s="67">
        <v>0</v>
      </c>
      <c r="R22" s="67">
        <v>0</v>
      </c>
      <c r="S22" s="67">
        <v>0</v>
      </c>
      <c r="T22" s="67">
        <v>0</v>
      </c>
      <c r="U22" s="67">
        <v>0</v>
      </c>
      <c r="V22" s="67">
        <v>0</v>
      </c>
      <c r="W22" s="76">
        <v>0</v>
      </c>
      <c r="X22" s="76">
        <v>0</v>
      </c>
      <c r="Y22" s="67">
        <v>0</v>
      </c>
      <c r="Z22" s="67">
        <v>0</v>
      </c>
      <c r="AA22" s="67">
        <v>0</v>
      </c>
      <c r="AB22" s="67">
        <v>0</v>
      </c>
      <c r="AC22" s="67" t="s">
        <v>1210</v>
      </c>
      <c r="AE22" s="67" t="s">
        <v>1160</v>
      </c>
      <c r="AF22" s="67" t="s">
        <v>1160</v>
      </c>
      <c r="AK22" s="89">
        <f>+Table1[[#This Row],[Column11]]</f>
        <v>6449883.6299999999</v>
      </c>
      <c r="AL22" s="76">
        <f>+Table1[[#This Row],[Column12]]</f>
        <v>0</v>
      </c>
    </row>
    <row r="23" spans="1:38" x14ac:dyDescent="0.3">
      <c r="A23" s="67" t="s">
        <v>1155</v>
      </c>
      <c r="B23" s="67">
        <v>1</v>
      </c>
      <c r="C23" s="67" t="s">
        <v>58</v>
      </c>
      <c r="D23" s="67" t="s">
        <v>1211</v>
      </c>
      <c r="E23" s="76">
        <v>140000</v>
      </c>
      <c r="F23" s="76">
        <v>0</v>
      </c>
      <c r="G23" s="76">
        <v>140000</v>
      </c>
      <c r="H23" s="76">
        <v>0</v>
      </c>
      <c r="I23" s="76">
        <v>0</v>
      </c>
      <c r="J23" s="76">
        <v>0</v>
      </c>
      <c r="M23" s="76">
        <f>+Table1[[#This Row],[Column7]]+Table1[[#This Row],[คอลัมน์3]]-Table1[[#This Row],[คอลัมน์2]]</f>
        <v>140000</v>
      </c>
      <c r="N23" s="76">
        <f>+Table1[[#This Row],[Column8]]+Table1[[#This Row],[คอลัมน์2]]-Table1[[#This Row],[คอลัมน์3]]</f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76">
        <v>0</v>
      </c>
      <c r="X23" s="76">
        <v>0</v>
      </c>
      <c r="Y23" s="67">
        <v>0</v>
      </c>
      <c r="Z23" s="67">
        <v>0</v>
      </c>
      <c r="AA23" s="67">
        <v>0</v>
      </c>
      <c r="AB23" s="67">
        <v>0</v>
      </c>
      <c r="AC23" s="67" t="s">
        <v>1212</v>
      </c>
      <c r="AE23" s="67" t="s">
        <v>1160</v>
      </c>
      <c r="AF23" s="67" t="s">
        <v>1160</v>
      </c>
      <c r="AK23" s="81">
        <f>+Table1[[#This Row],[Column11]]</f>
        <v>140000</v>
      </c>
      <c r="AL23" s="76">
        <f>+Table1[[#This Row],[Column12]]</f>
        <v>0</v>
      </c>
    </row>
    <row r="24" spans="1:38" x14ac:dyDescent="0.3">
      <c r="A24" s="67" t="s">
        <v>1155</v>
      </c>
      <c r="B24" s="67">
        <v>1</v>
      </c>
      <c r="C24" s="67" t="s">
        <v>1213</v>
      </c>
      <c r="D24" s="67" t="s">
        <v>1214</v>
      </c>
      <c r="E24" s="76">
        <v>3392000</v>
      </c>
      <c r="F24" s="76">
        <v>0</v>
      </c>
      <c r="G24" s="76">
        <v>5751500</v>
      </c>
      <c r="H24" s="76">
        <v>0</v>
      </c>
      <c r="I24" s="76">
        <v>0</v>
      </c>
      <c r="J24" s="76">
        <v>0</v>
      </c>
      <c r="M24" s="76">
        <f>+Table1[[#This Row],[Column7]]+Table1[[#This Row],[คอลัมน์3]]-Table1[[#This Row],[คอลัมน์2]]</f>
        <v>5751500</v>
      </c>
      <c r="N24" s="76">
        <f>+Table1[[#This Row],[Column8]]+Table1[[#This Row],[คอลัมน์2]]-Table1[[#This Row],[คอลัมน์3]]</f>
        <v>0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0</v>
      </c>
      <c r="W24" s="76">
        <v>2359500</v>
      </c>
      <c r="X24" s="76">
        <v>0</v>
      </c>
      <c r="Y24" s="67">
        <v>0</v>
      </c>
      <c r="Z24" s="67">
        <v>0</v>
      </c>
      <c r="AA24" s="67">
        <v>0</v>
      </c>
      <c r="AB24" s="67">
        <v>0</v>
      </c>
      <c r="AC24" s="67" t="s">
        <v>1215</v>
      </c>
      <c r="AE24" s="67" t="s">
        <v>1160</v>
      </c>
      <c r="AF24" s="67" t="s">
        <v>1160</v>
      </c>
      <c r="AK24" s="81">
        <f>+Table1[[#This Row],[Column11]]</f>
        <v>5751500</v>
      </c>
      <c r="AL24" s="76">
        <f>+Table1[[#This Row],[Column12]]</f>
        <v>0</v>
      </c>
    </row>
    <row r="25" spans="1:38" x14ac:dyDescent="0.3">
      <c r="A25" s="67" t="s">
        <v>1155</v>
      </c>
      <c r="B25" s="67">
        <v>1</v>
      </c>
      <c r="C25" s="67" t="s">
        <v>1216</v>
      </c>
      <c r="D25" s="67" t="s">
        <v>1217</v>
      </c>
      <c r="E25" s="76">
        <v>0</v>
      </c>
      <c r="F25" s="76">
        <v>2951299</v>
      </c>
      <c r="G25" s="76">
        <v>0</v>
      </c>
      <c r="H25" s="76">
        <v>4231542.75</v>
      </c>
      <c r="I25" s="76">
        <v>0</v>
      </c>
      <c r="J25" s="76">
        <v>0</v>
      </c>
      <c r="M25" s="76">
        <f>+Table1[[#This Row],[Column7]]+Table1[[#This Row],[คอลัมน์3]]-Table1[[#This Row],[คอลัมน์2]]</f>
        <v>0</v>
      </c>
      <c r="N25" s="76">
        <f>+Table1[[#This Row],[Column8]]+Table1[[#This Row],[คอลัมน์2]]-Table1[[#This Row],[คอลัมน์3]]</f>
        <v>4231542.75</v>
      </c>
      <c r="O25" s="67">
        <v>0</v>
      </c>
      <c r="P25" s="67">
        <v>0</v>
      </c>
      <c r="Q25" s="67">
        <v>0</v>
      </c>
      <c r="R25" s="67">
        <v>0</v>
      </c>
      <c r="S25" s="67">
        <v>0</v>
      </c>
      <c r="T25" s="67">
        <v>0</v>
      </c>
      <c r="U25" s="67">
        <v>0</v>
      </c>
      <c r="V25" s="67">
        <v>0</v>
      </c>
      <c r="W25" s="76">
        <v>0</v>
      </c>
      <c r="X25" s="76">
        <v>1280243.75</v>
      </c>
      <c r="Y25" s="67">
        <v>0</v>
      </c>
      <c r="Z25" s="67">
        <v>0</v>
      </c>
      <c r="AA25" s="67">
        <v>0</v>
      </c>
      <c r="AB25" s="67">
        <v>0</v>
      </c>
      <c r="AC25" s="67" t="s">
        <v>1218</v>
      </c>
      <c r="AE25" s="67" t="s">
        <v>1160</v>
      </c>
      <c r="AF25" s="67" t="s">
        <v>1160</v>
      </c>
      <c r="AK25" s="76">
        <f>+Table1[[#This Row],[Column11]]</f>
        <v>0</v>
      </c>
      <c r="AL25" s="81">
        <f>+Table1[[#This Row],[Column12]]</f>
        <v>4231542.75</v>
      </c>
    </row>
    <row r="26" spans="1:38" x14ac:dyDescent="0.3">
      <c r="A26" s="67" t="s">
        <v>1155</v>
      </c>
      <c r="B26" s="67">
        <v>1</v>
      </c>
      <c r="C26" s="67" t="s">
        <v>1219</v>
      </c>
      <c r="D26" s="67" t="s">
        <v>1220</v>
      </c>
      <c r="E26" s="76">
        <v>1654674.15</v>
      </c>
      <c r="F26" s="76">
        <v>0</v>
      </c>
      <c r="G26" s="76">
        <v>1654674.15</v>
      </c>
      <c r="H26" s="76">
        <v>0</v>
      </c>
      <c r="I26" s="76">
        <v>0</v>
      </c>
      <c r="J26" s="76">
        <v>0</v>
      </c>
      <c r="M26" s="76">
        <f>+Table1[[#This Row],[Column7]]+Table1[[#This Row],[คอลัมน์3]]-Table1[[#This Row],[คอลัมน์2]]</f>
        <v>1654674.15</v>
      </c>
      <c r="N26" s="76">
        <f>+Table1[[#This Row],[Column8]]+Table1[[#This Row],[คอลัมน์2]]-Table1[[#This Row],[คอลัมน์3]]</f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7">
        <v>0</v>
      </c>
      <c r="V26" s="67">
        <v>0</v>
      </c>
      <c r="W26" s="76">
        <v>0</v>
      </c>
      <c r="X26" s="76">
        <v>0</v>
      </c>
      <c r="Y26" s="67">
        <v>0</v>
      </c>
      <c r="Z26" s="67">
        <v>0</v>
      </c>
      <c r="AA26" s="67">
        <v>0</v>
      </c>
      <c r="AB26" s="67">
        <v>0</v>
      </c>
      <c r="AC26" s="67" t="s">
        <v>1221</v>
      </c>
      <c r="AE26" s="67" t="s">
        <v>1160</v>
      </c>
      <c r="AF26" s="67" t="s">
        <v>1160</v>
      </c>
      <c r="AK26" s="81">
        <f>+Table1[[#This Row],[Column11]]</f>
        <v>1654674.15</v>
      </c>
      <c r="AL26" s="76">
        <f>+Table1[[#This Row],[Column12]]</f>
        <v>0</v>
      </c>
    </row>
    <row r="27" spans="1:38" x14ac:dyDescent="0.3">
      <c r="A27" s="67" t="s">
        <v>1155</v>
      </c>
      <c r="B27" s="67">
        <v>1</v>
      </c>
      <c r="C27" s="67" t="s">
        <v>1222</v>
      </c>
      <c r="D27" s="67" t="s">
        <v>1223</v>
      </c>
      <c r="E27" s="76">
        <v>0</v>
      </c>
      <c r="F27" s="76">
        <v>822139.04</v>
      </c>
      <c r="G27" s="76">
        <v>0</v>
      </c>
      <c r="H27" s="76">
        <v>822139.04</v>
      </c>
      <c r="I27" s="76">
        <v>0</v>
      </c>
      <c r="J27" s="76">
        <v>0</v>
      </c>
      <c r="M27" s="76">
        <f>+Table1[[#This Row],[Column7]]+Table1[[#This Row],[คอลัมน์3]]-Table1[[#This Row],[คอลัมน์2]]</f>
        <v>0</v>
      </c>
      <c r="N27" s="76">
        <f>+Table1[[#This Row],[Column8]]+Table1[[#This Row],[คอลัมน์2]]-Table1[[#This Row],[คอลัมน์3]]</f>
        <v>822139.04</v>
      </c>
      <c r="O27" s="67">
        <v>0</v>
      </c>
      <c r="P27" s="67">
        <v>0</v>
      </c>
      <c r="Q27" s="67">
        <v>0</v>
      </c>
      <c r="R27" s="67">
        <v>0</v>
      </c>
      <c r="S27" s="67">
        <v>0</v>
      </c>
      <c r="T27" s="67">
        <v>0</v>
      </c>
      <c r="U27" s="67">
        <v>0</v>
      </c>
      <c r="V27" s="67">
        <v>0</v>
      </c>
      <c r="W27" s="76">
        <v>0</v>
      </c>
      <c r="X27" s="76">
        <v>0</v>
      </c>
      <c r="Y27" s="67">
        <v>0</v>
      </c>
      <c r="Z27" s="67">
        <v>0</v>
      </c>
      <c r="AA27" s="67">
        <v>0</v>
      </c>
      <c r="AB27" s="67">
        <v>0</v>
      </c>
      <c r="AC27" s="67" t="s">
        <v>1224</v>
      </c>
      <c r="AE27" s="67" t="s">
        <v>1160</v>
      </c>
      <c r="AF27" s="67" t="s">
        <v>1160</v>
      </c>
      <c r="AK27" s="76">
        <f>+Table1[[#This Row],[Column11]]</f>
        <v>0</v>
      </c>
      <c r="AL27" s="81">
        <f>+Table1[[#This Row],[Column12]]</f>
        <v>822139.04</v>
      </c>
    </row>
    <row r="28" spans="1:38" x14ac:dyDescent="0.3">
      <c r="A28" s="67" t="s">
        <v>1155</v>
      </c>
      <c r="B28" s="67">
        <v>1</v>
      </c>
      <c r="C28" s="67" t="s">
        <v>1225</v>
      </c>
      <c r="D28" s="67" t="s">
        <v>1226</v>
      </c>
      <c r="E28" s="76">
        <v>1100748</v>
      </c>
      <c r="F28" s="76">
        <v>0</v>
      </c>
      <c r="G28" s="76">
        <v>1230248</v>
      </c>
      <c r="H28" s="76">
        <v>0</v>
      </c>
      <c r="I28" s="76">
        <v>0</v>
      </c>
      <c r="J28" s="76">
        <v>0</v>
      </c>
      <c r="M28" s="76">
        <f>+Table1[[#This Row],[Column7]]+Table1[[#This Row],[คอลัมน์3]]-Table1[[#This Row],[คอลัมน์2]]</f>
        <v>1230248</v>
      </c>
      <c r="N28" s="76">
        <f>+Table1[[#This Row],[Column8]]+Table1[[#This Row],[คอลัมน์2]]-Table1[[#This Row],[คอลัมน์3]]</f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76">
        <v>129500</v>
      </c>
      <c r="X28" s="76">
        <v>0</v>
      </c>
      <c r="Y28" s="67">
        <v>0</v>
      </c>
      <c r="Z28" s="67">
        <v>0</v>
      </c>
      <c r="AA28" s="67">
        <v>0</v>
      </c>
      <c r="AB28" s="67">
        <v>0</v>
      </c>
      <c r="AC28" s="67" t="s">
        <v>1227</v>
      </c>
      <c r="AE28" s="67" t="s">
        <v>1160</v>
      </c>
      <c r="AF28" s="67" t="s">
        <v>1160</v>
      </c>
      <c r="AK28" s="81">
        <f>+Table1[[#This Row],[Column11]]</f>
        <v>1230248</v>
      </c>
      <c r="AL28" s="81">
        <f>+Table1[[#This Row],[Column12]]</f>
        <v>0</v>
      </c>
    </row>
    <row r="29" spans="1:38" x14ac:dyDescent="0.3">
      <c r="A29" s="67" t="s">
        <v>1155</v>
      </c>
      <c r="B29" s="67">
        <v>1</v>
      </c>
      <c r="C29" s="67" t="s">
        <v>1228</v>
      </c>
      <c r="D29" s="67" t="s">
        <v>1229</v>
      </c>
      <c r="E29" s="76">
        <v>0</v>
      </c>
      <c r="F29" s="76">
        <v>388753.13</v>
      </c>
      <c r="G29" s="76">
        <v>0</v>
      </c>
      <c r="H29" s="76">
        <v>508180.86</v>
      </c>
      <c r="I29" s="76">
        <v>0</v>
      </c>
      <c r="J29" s="76">
        <v>0</v>
      </c>
      <c r="M29" s="76">
        <f>+Table1[[#This Row],[Column7]]+Table1[[#This Row],[คอลัมน์3]]-Table1[[#This Row],[คอลัมน์2]]</f>
        <v>0</v>
      </c>
      <c r="N29" s="76">
        <f>+Table1[[#This Row],[Column8]]+Table1[[#This Row],[คอลัมน์2]]-Table1[[#This Row],[คอลัมน์3]]</f>
        <v>508180.86</v>
      </c>
      <c r="O29" s="67">
        <v>0</v>
      </c>
      <c r="P29" s="67">
        <v>0</v>
      </c>
      <c r="Q29" s="67">
        <v>0</v>
      </c>
      <c r="R29" s="67">
        <v>0</v>
      </c>
      <c r="S29" s="67">
        <v>0</v>
      </c>
      <c r="T29" s="67">
        <v>0</v>
      </c>
      <c r="U29" s="67">
        <v>0</v>
      </c>
      <c r="V29" s="67">
        <v>0</v>
      </c>
      <c r="W29" s="76">
        <v>0</v>
      </c>
      <c r="X29" s="76">
        <v>119427.73</v>
      </c>
      <c r="Y29" s="67">
        <v>0</v>
      </c>
      <c r="Z29" s="67">
        <v>0</v>
      </c>
      <c r="AA29" s="67">
        <v>0</v>
      </c>
      <c r="AB29" s="67">
        <v>0</v>
      </c>
      <c r="AC29" s="67" t="s">
        <v>1230</v>
      </c>
      <c r="AE29" s="67" t="s">
        <v>1160</v>
      </c>
      <c r="AF29" s="67" t="s">
        <v>1160</v>
      </c>
      <c r="AK29" s="81">
        <f>+Table1[[#This Row],[Column11]]</f>
        <v>0</v>
      </c>
      <c r="AL29" s="81">
        <f>+Table1[[#This Row],[Column12]]</f>
        <v>508180.86</v>
      </c>
    </row>
    <row r="30" spans="1:38" x14ac:dyDescent="0.3">
      <c r="A30" s="67" t="s">
        <v>1155</v>
      </c>
      <c r="B30" s="67">
        <v>1</v>
      </c>
      <c r="C30" s="67" t="s">
        <v>1231</v>
      </c>
      <c r="D30" s="67" t="s">
        <v>1232</v>
      </c>
      <c r="E30" s="76">
        <v>133700</v>
      </c>
      <c r="F30" s="76">
        <v>0</v>
      </c>
      <c r="G30" s="76">
        <v>161200</v>
      </c>
      <c r="H30" s="76">
        <v>0</v>
      </c>
      <c r="I30" s="76">
        <v>0</v>
      </c>
      <c r="J30" s="76">
        <v>0</v>
      </c>
      <c r="M30" s="76">
        <f>+Table1[[#This Row],[Column7]]+Table1[[#This Row],[คอลัมน์3]]-Table1[[#This Row],[คอลัมน์2]]</f>
        <v>161200</v>
      </c>
      <c r="N30" s="76">
        <f>+Table1[[#This Row],[Column8]]+Table1[[#This Row],[คอลัมน์2]]-Table1[[#This Row],[คอลัมน์3]]</f>
        <v>0</v>
      </c>
      <c r="O30" s="67">
        <v>0</v>
      </c>
      <c r="P30" s="67">
        <v>0</v>
      </c>
      <c r="Q30" s="67">
        <v>0</v>
      </c>
      <c r="R30" s="67">
        <v>0</v>
      </c>
      <c r="S30" s="67">
        <v>0</v>
      </c>
      <c r="T30" s="67">
        <v>0</v>
      </c>
      <c r="U30" s="67">
        <v>0</v>
      </c>
      <c r="V30" s="67">
        <v>0</v>
      </c>
      <c r="W30" s="76">
        <v>27500</v>
      </c>
      <c r="X30" s="76">
        <v>0</v>
      </c>
      <c r="Y30" s="67">
        <v>0</v>
      </c>
      <c r="Z30" s="67">
        <v>0</v>
      </c>
      <c r="AA30" s="67">
        <v>0</v>
      </c>
      <c r="AB30" s="67">
        <v>0</v>
      </c>
      <c r="AC30" s="67" t="s">
        <v>1233</v>
      </c>
      <c r="AE30" s="67" t="s">
        <v>1160</v>
      </c>
      <c r="AF30" s="67" t="s">
        <v>1160</v>
      </c>
      <c r="AK30" s="90">
        <f>+Table1[[#This Row],[Column11]]</f>
        <v>161200</v>
      </c>
      <c r="AL30" s="90">
        <f>+Table1[[#This Row],[Column12]]</f>
        <v>0</v>
      </c>
    </row>
    <row r="31" spans="1:38" x14ac:dyDescent="0.3">
      <c r="A31" s="67" t="s">
        <v>1155</v>
      </c>
      <c r="B31" s="67">
        <v>1</v>
      </c>
      <c r="C31" s="67" t="s">
        <v>1234</v>
      </c>
      <c r="D31" s="67" t="s">
        <v>1235</v>
      </c>
      <c r="E31" s="76">
        <v>0</v>
      </c>
      <c r="F31" s="76">
        <v>28469.37</v>
      </c>
      <c r="G31" s="76">
        <v>0</v>
      </c>
      <c r="H31" s="76">
        <v>28469.37</v>
      </c>
      <c r="I31" s="76">
        <v>0</v>
      </c>
      <c r="J31" s="76">
        <v>0</v>
      </c>
      <c r="M31" s="76">
        <f>+Table1[[#This Row],[Column7]]+Table1[[#This Row],[คอลัมน์3]]-Table1[[#This Row],[คอลัมน์2]]</f>
        <v>0</v>
      </c>
      <c r="N31" s="76">
        <f>+Table1[[#This Row],[Column8]]+Table1[[#This Row],[คอลัมน์2]]-Table1[[#This Row],[คอลัมน์3]]</f>
        <v>28469.37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76">
        <v>0</v>
      </c>
      <c r="X31" s="76">
        <v>0</v>
      </c>
      <c r="Y31" s="67">
        <v>0</v>
      </c>
      <c r="Z31" s="67">
        <v>0</v>
      </c>
      <c r="AA31" s="67">
        <v>0</v>
      </c>
      <c r="AB31" s="67">
        <v>0</v>
      </c>
      <c r="AC31" s="67" t="s">
        <v>1236</v>
      </c>
      <c r="AE31" s="67" t="s">
        <v>1160</v>
      </c>
      <c r="AF31" s="67" t="s">
        <v>1160</v>
      </c>
      <c r="AK31" s="90">
        <f>+Table1[[#This Row],[Column11]]</f>
        <v>0</v>
      </c>
      <c r="AL31" s="90">
        <f>+Table1[[#This Row],[Column12]]</f>
        <v>28469.37</v>
      </c>
    </row>
    <row r="32" spans="1:38" x14ac:dyDescent="0.3">
      <c r="A32" s="67" t="s">
        <v>1155</v>
      </c>
      <c r="B32" s="67">
        <v>1</v>
      </c>
      <c r="C32" s="67" t="s">
        <v>1237</v>
      </c>
      <c r="D32" s="67" t="s">
        <v>1238</v>
      </c>
      <c r="E32" s="76">
        <v>216380</v>
      </c>
      <c r="F32" s="76">
        <v>0</v>
      </c>
      <c r="G32" s="76">
        <v>216380</v>
      </c>
      <c r="H32" s="76">
        <v>0</v>
      </c>
      <c r="I32" s="76">
        <v>0</v>
      </c>
      <c r="J32" s="76">
        <v>0</v>
      </c>
      <c r="M32" s="76">
        <f>+Table1[[#This Row],[Column7]]+Table1[[#This Row],[คอลัมน์3]]-Table1[[#This Row],[คอลัมน์2]]</f>
        <v>216380</v>
      </c>
      <c r="N32" s="76">
        <f>+Table1[[#This Row],[Column8]]+Table1[[#This Row],[คอลัมน์2]]-Table1[[#This Row],[คอลัมน์3]]</f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0</v>
      </c>
      <c r="V32" s="67">
        <v>0</v>
      </c>
      <c r="W32" s="76">
        <v>0</v>
      </c>
      <c r="X32" s="76">
        <v>0</v>
      </c>
      <c r="Y32" s="67">
        <v>0</v>
      </c>
      <c r="Z32" s="67">
        <v>0</v>
      </c>
      <c r="AA32" s="67">
        <v>0</v>
      </c>
      <c r="AB32" s="67">
        <v>0</v>
      </c>
      <c r="AC32" s="67" t="s">
        <v>1239</v>
      </c>
      <c r="AE32" s="67" t="s">
        <v>1160</v>
      </c>
      <c r="AF32" s="67" t="s">
        <v>1160</v>
      </c>
      <c r="AK32" s="90">
        <f>+Table1[[#This Row],[Column11]]</f>
        <v>216380</v>
      </c>
      <c r="AL32" s="90">
        <f>+Table1[[#This Row],[Column12]]</f>
        <v>0</v>
      </c>
    </row>
    <row r="33" spans="1:38" x14ac:dyDescent="0.3">
      <c r="A33" s="67" t="s">
        <v>1155</v>
      </c>
      <c r="B33" s="67">
        <v>1</v>
      </c>
      <c r="C33" s="67" t="s">
        <v>1240</v>
      </c>
      <c r="D33" s="67" t="s">
        <v>1241</v>
      </c>
      <c r="E33" s="76">
        <v>0</v>
      </c>
      <c r="F33" s="76">
        <v>86855.17</v>
      </c>
      <c r="G33" s="76">
        <v>0</v>
      </c>
      <c r="H33" s="76">
        <v>86855.17</v>
      </c>
      <c r="I33" s="76">
        <v>0</v>
      </c>
      <c r="J33" s="76">
        <v>0</v>
      </c>
      <c r="M33" s="76">
        <f>+Table1[[#This Row],[Column7]]+Table1[[#This Row],[คอลัมน์3]]-Table1[[#This Row],[คอลัมน์2]]</f>
        <v>0</v>
      </c>
      <c r="N33" s="76">
        <f>+Table1[[#This Row],[Column8]]+Table1[[#This Row],[คอลัมน์2]]-Table1[[#This Row],[คอลัมน์3]]</f>
        <v>86855.17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76">
        <v>0</v>
      </c>
      <c r="X33" s="76">
        <v>0</v>
      </c>
      <c r="Y33" s="67">
        <v>0</v>
      </c>
      <c r="Z33" s="67">
        <v>0</v>
      </c>
      <c r="AA33" s="67">
        <v>0</v>
      </c>
      <c r="AB33" s="67">
        <v>0</v>
      </c>
      <c r="AC33" s="67" t="s">
        <v>1242</v>
      </c>
      <c r="AE33" s="67" t="s">
        <v>1160</v>
      </c>
      <c r="AF33" s="67" t="s">
        <v>1160</v>
      </c>
      <c r="AK33" s="90">
        <f>+Table1[[#This Row],[Column11]]</f>
        <v>0</v>
      </c>
      <c r="AL33" s="90">
        <f>+Table1[[#This Row],[Column12]]</f>
        <v>86855.17</v>
      </c>
    </row>
    <row r="34" spans="1:38" x14ac:dyDescent="0.3">
      <c r="A34" s="67" t="s">
        <v>1155</v>
      </c>
      <c r="B34" s="67">
        <v>1</v>
      </c>
      <c r="C34" s="67" t="s">
        <v>1243</v>
      </c>
      <c r="D34" s="67" t="s">
        <v>1244</v>
      </c>
      <c r="E34" s="76">
        <v>163550</v>
      </c>
      <c r="F34" s="76">
        <v>0</v>
      </c>
      <c r="G34" s="76">
        <v>163550</v>
      </c>
      <c r="H34" s="76">
        <v>0</v>
      </c>
      <c r="I34" s="76">
        <v>0</v>
      </c>
      <c r="J34" s="76">
        <v>0</v>
      </c>
      <c r="M34" s="76">
        <f>+Table1[[#This Row],[Column7]]+Table1[[#This Row],[คอลัมน์3]]-Table1[[#This Row],[คอลัมน์2]]</f>
        <v>163550</v>
      </c>
      <c r="N34" s="76">
        <f>+Table1[[#This Row],[Column8]]+Table1[[#This Row],[คอลัมน์2]]-Table1[[#This Row],[คอลัมน์3]]</f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7">
        <v>0</v>
      </c>
      <c r="W34" s="76">
        <v>0</v>
      </c>
      <c r="X34" s="76">
        <v>0</v>
      </c>
      <c r="Y34" s="67">
        <v>0</v>
      </c>
      <c r="Z34" s="67">
        <v>0</v>
      </c>
      <c r="AA34" s="67">
        <v>0</v>
      </c>
      <c r="AB34" s="67">
        <v>0</v>
      </c>
      <c r="AC34" s="67" t="s">
        <v>1245</v>
      </c>
      <c r="AE34" s="67" t="s">
        <v>1160</v>
      </c>
      <c r="AF34" s="67" t="s">
        <v>1160</v>
      </c>
      <c r="AK34" s="90">
        <f>+Table1[[#This Row],[Column11]]</f>
        <v>163550</v>
      </c>
      <c r="AL34" s="90">
        <f>+Table1[[#This Row],[Column12]]</f>
        <v>0</v>
      </c>
    </row>
    <row r="35" spans="1:38" x14ac:dyDescent="0.3">
      <c r="A35" s="67" t="s">
        <v>1155</v>
      </c>
      <c r="B35" s="67">
        <v>1</v>
      </c>
      <c r="C35" s="67" t="s">
        <v>1246</v>
      </c>
      <c r="D35" s="67" t="s">
        <v>1247</v>
      </c>
      <c r="E35" s="76">
        <v>0</v>
      </c>
      <c r="F35" s="76">
        <v>67884.45</v>
      </c>
      <c r="G35" s="76">
        <v>0</v>
      </c>
      <c r="H35" s="76">
        <v>67884.45</v>
      </c>
      <c r="I35" s="76">
        <v>0</v>
      </c>
      <c r="J35" s="76">
        <v>0</v>
      </c>
      <c r="M35" s="76">
        <f>+Table1[[#This Row],[Column7]]+Table1[[#This Row],[คอลัมน์3]]-Table1[[#This Row],[คอลัมน์2]]</f>
        <v>0</v>
      </c>
      <c r="N35" s="76">
        <f>+Table1[[#This Row],[Column8]]+Table1[[#This Row],[คอลัมน์2]]-Table1[[#This Row],[คอลัมน์3]]</f>
        <v>67884.45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7">
        <v>0</v>
      </c>
      <c r="V35" s="67">
        <v>0</v>
      </c>
      <c r="W35" s="76">
        <v>0</v>
      </c>
      <c r="X35" s="76">
        <v>0</v>
      </c>
      <c r="Y35" s="67">
        <v>0</v>
      </c>
      <c r="Z35" s="67">
        <v>0</v>
      </c>
      <c r="AA35" s="67">
        <v>0</v>
      </c>
      <c r="AB35" s="67">
        <v>0</v>
      </c>
      <c r="AC35" s="67" t="s">
        <v>1248</v>
      </c>
      <c r="AE35" s="67" t="s">
        <v>1160</v>
      </c>
      <c r="AF35" s="67" t="s">
        <v>1160</v>
      </c>
      <c r="AK35" s="90">
        <f>+Table1[[#This Row],[Column11]]</f>
        <v>0</v>
      </c>
      <c r="AL35" s="90">
        <f>+Table1[[#This Row],[Column12]]</f>
        <v>67884.45</v>
      </c>
    </row>
    <row r="36" spans="1:38" x14ac:dyDescent="0.3">
      <c r="A36" s="67" t="s">
        <v>1155</v>
      </c>
      <c r="B36" s="67">
        <v>1</v>
      </c>
      <c r="C36" s="67" t="s">
        <v>1249</v>
      </c>
      <c r="D36" s="67" t="s">
        <v>1250</v>
      </c>
      <c r="E36" s="76">
        <v>142900</v>
      </c>
      <c r="F36" s="76">
        <v>0</v>
      </c>
      <c r="G36" s="76">
        <v>158900</v>
      </c>
      <c r="H36" s="76">
        <v>0</v>
      </c>
      <c r="I36" s="76">
        <v>0</v>
      </c>
      <c r="J36" s="76">
        <v>0</v>
      </c>
      <c r="M36" s="76">
        <f>+Table1[[#This Row],[Column7]]+Table1[[#This Row],[คอลัมน์3]]-Table1[[#This Row],[คอลัมน์2]]</f>
        <v>158900</v>
      </c>
      <c r="N36" s="76">
        <f>+Table1[[#This Row],[Column8]]+Table1[[#This Row],[คอลัมน์2]]-Table1[[#This Row],[คอลัมน์3]]</f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0</v>
      </c>
      <c r="V36" s="67">
        <v>0</v>
      </c>
      <c r="W36" s="76">
        <v>16000</v>
      </c>
      <c r="X36" s="76">
        <v>0</v>
      </c>
      <c r="Y36" s="67">
        <v>0</v>
      </c>
      <c r="Z36" s="67">
        <v>0</v>
      </c>
      <c r="AA36" s="67">
        <v>0</v>
      </c>
      <c r="AB36" s="67">
        <v>0</v>
      </c>
      <c r="AC36" s="67" t="s">
        <v>1251</v>
      </c>
      <c r="AE36" s="67" t="s">
        <v>1160</v>
      </c>
      <c r="AF36" s="67" t="s">
        <v>1160</v>
      </c>
      <c r="AK36" s="90">
        <f>+Table1[[#This Row],[Column11]]</f>
        <v>158900</v>
      </c>
      <c r="AL36" s="90">
        <f>+Table1[[#This Row],[Column12]]</f>
        <v>0</v>
      </c>
    </row>
    <row r="37" spans="1:38" x14ac:dyDescent="0.3">
      <c r="A37" s="67" t="s">
        <v>1155</v>
      </c>
      <c r="B37" s="67">
        <v>1</v>
      </c>
      <c r="C37" s="67" t="s">
        <v>1252</v>
      </c>
      <c r="D37" s="67" t="s">
        <v>1253</v>
      </c>
      <c r="E37" s="76">
        <v>0</v>
      </c>
      <c r="F37" s="76">
        <v>58891.62</v>
      </c>
      <c r="G37" s="76">
        <v>0</v>
      </c>
      <c r="H37" s="76">
        <v>69291.62</v>
      </c>
      <c r="I37" s="76">
        <v>0</v>
      </c>
      <c r="J37" s="76">
        <v>0</v>
      </c>
      <c r="M37" s="76">
        <f>+Table1[[#This Row],[Column7]]+Table1[[#This Row],[คอลัมน์3]]-Table1[[#This Row],[คอลัมน์2]]</f>
        <v>0</v>
      </c>
      <c r="N37" s="76">
        <f>+Table1[[#This Row],[Column8]]+Table1[[#This Row],[คอลัมน์2]]-Table1[[#This Row],[คอลัมน์3]]</f>
        <v>69291.62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76">
        <v>0</v>
      </c>
      <c r="X37" s="76">
        <v>10400</v>
      </c>
      <c r="Y37" s="67">
        <v>0</v>
      </c>
      <c r="Z37" s="67">
        <v>0</v>
      </c>
      <c r="AA37" s="67">
        <v>0</v>
      </c>
      <c r="AB37" s="67">
        <v>0</v>
      </c>
      <c r="AC37" s="67" t="s">
        <v>1254</v>
      </c>
      <c r="AE37" s="67" t="s">
        <v>1160</v>
      </c>
      <c r="AF37" s="67" t="s">
        <v>1160</v>
      </c>
      <c r="AK37" s="90">
        <f>+Table1[[#This Row],[Column11]]</f>
        <v>0</v>
      </c>
      <c r="AL37" s="90">
        <f>+Table1[[#This Row],[Column12]]</f>
        <v>69291.62</v>
      </c>
    </row>
    <row r="38" spans="1:38" x14ac:dyDescent="0.3">
      <c r="A38" s="67" t="s">
        <v>1155</v>
      </c>
      <c r="B38" s="67">
        <v>1</v>
      </c>
      <c r="C38" s="67" t="s">
        <v>1255</v>
      </c>
      <c r="D38" s="67" t="s">
        <v>1256</v>
      </c>
      <c r="E38" s="76">
        <v>0</v>
      </c>
      <c r="F38" s="76">
        <v>0</v>
      </c>
      <c r="G38" s="76">
        <v>70100</v>
      </c>
      <c r="H38" s="76">
        <v>0</v>
      </c>
      <c r="I38" s="76">
        <v>0</v>
      </c>
      <c r="J38" s="76">
        <v>0</v>
      </c>
      <c r="M38" s="76">
        <f>+Table1[[#This Row],[Column7]]+Table1[[#This Row],[คอลัมน์3]]-Table1[[#This Row],[คอลัมน์2]]</f>
        <v>70100</v>
      </c>
      <c r="N38" s="76">
        <f>+Table1[[#This Row],[Column8]]+Table1[[#This Row],[คอลัมน์2]]-Table1[[#This Row],[คอลัมน์3]]</f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67">
        <v>0</v>
      </c>
      <c r="U38" s="67">
        <v>0</v>
      </c>
      <c r="V38" s="67">
        <v>0</v>
      </c>
      <c r="W38" s="76">
        <v>70100</v>
      </c>
      <c r="X38" s="76">
        <v>0</v>
      </c>
      <c r="Y38" s="67">
        <v>0</v>
      </c>
      <c r="Z38" s="67">
        <v>0</v>
      </c>
      <c r="AA38" s="67">
        <v>0</v>
      </c>
      <c r="AB38" s="67">
        <v>0</v>
      </c>
      <c r="AC38" s="67" t="s">
        <v>1257</v>
      </c>
      <c r="AE38" s="67" t="s">
        <v>1160</v>
      </c>
      <c r="AF38" s="67" t="s">
        <v>1160</v>
      </c>
      <c r="AK38" s="90">
        <f>+Table1[[#This Row],[Column11]]</f>
        <v>70100</v>
      </c>
      <c r="AL38" s="90">
        <f>+Table1[[#This Row],[Column12]]</f>
        <v>0</v>
      </c>
    </row>
    <row r="39" spans="1:38" x14ac:dyDescent="0.3">
      <c r="A39" s="67" t="s">
        <v>1155</v>
      </c>
      <c r="B39" s="67">
        <v>1</v>
      </c>
      <c r="C39" s="67" t="s">
        <v>1258</v>
      </c>
      <c r="D39" s="67" t="s">
        <v>1259</v>
      </c>
      <c r="E39" s="76">
        <v>0</v>
      </c>
      <c r="F39" s="76">
        <v>0</v>
      </c>
      <c r="G39" s="76">
        <v>0</v>
      </c>
      <c r="H39" s="76">
        <v>19179.57</v>
      </c>
      <c r="I39" s="76">
        <v>0</v>
      </c>
      <c r="J39" s="76">
        <v>0</v>
      </c>
      <c r="M39" s="76">
        <f>+Table1[[#This Row],[Column7]]+Table1[[#This Row],[คอลัมน์3]]-Table1[[#This Row],[คอลัมน์2]]</f>
        <v>0</v>
      </c>
      <c r="N39" s="76">
        <f>+Table1[[#This Row],[Column8]]+Table1[[#This Row],[คอลัมน์2]]-Table1[[#This Row],[คอลัมน์3]]</f>
        <v>19179.57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0</v>
      </c>
      <c r="W39" s="76">
        <v>0</v>
      </c>
      <c r="X39" s="76">
        <v>19179.57</v>
      </c>
      <c r="Y39" s="67">
        <v>0</v>
      </c>
      <c r="Z39" s="67">
        <v>0</v>
      </c>
      <c r="AA39" s="67">
        <v>0</v>
      </c>
      <c r="AB39" s="67">
        <v>0</v>
      </c>
      <c r="AC39" s="67" t="s">
        <v>1260</v>
      </c>
      <c r="AE39" s="67" t="s">
        <v>1160</v>
      </c>
      <c r="AF39" s="67" t="s">
        <v>1160</v>
      </c>
      <c r="AK39" s="90">
        <f>+Table1[[#This Row],[Column11]]</f>
        <v>0</v>
      </c>
      <c r="AL39" s="90">
        <f>+Table1[[#This Row],[Column12]]</f>
        <v>19179.57</v>
      </c>
    </row>
    <row r="40" spans="1:38" x14ac:dyDescent="0.3">
      <c r="A40" s="67" t="s">
        <v>1155</v>
      </c>
      <c r="B40" s="67">
        <v>1</v>
      </c>
      <c r="C40" s="67" t="s">
        <v>1261</v>
      </c>
      <c r="D40" s="67" t="s">
        <v>1262</v>
      </c>
      <c r="E40" s="76">
        <v>374000</v>
      </c>
      <c r="F40" s="76">
        <v>0</v>
      </c>
      <c r="G40" s="76">
        <v>374000</v>
      </c>
      <c r="H40" s="76">
        <v>0</v>
      </c>
      <c r="I40" s="76">
        <v>0</v>
      </c>
      <c r="J40" s="76">
        <v>0</v>
      </c>
      <c r="M40" s="76">
        <f>+Table1[[#This Row],[Column7]]+Table1[[#This Row],[คอลัมน์3]]-Table1[[#This Row],[คอลัมน์2]]</f>
        <v>374000</v>
      </c>
      <c r="N40" s="76">
        <f>+Table1[[#This Row],[Column8]]+Table1[[#This Row],[คอลัมน์2]]-Table1[[#This Row],[คอลัมน์3]]</f>
        <v>0</v>
      </c>
      <c r="O40" s="67">
        <v>0</v>
      </c>
      <c r="P40" s="67">
        <v>0</v>
      </c>
      <c r="Q40" s="67">
        <v>0</v>
      </c>
      <c r="R40" s="67">
        <v>0</v>
      </c>
      <c r="S40" s="67">
        <v>0</v>
      </c>
      <c r="T40" s="67">
        <v>0</v>
      </c>
      <c r="U40" s="67">
        <v>0</v>
      </c>
      <c r="V40" s="67">
        <v>0</v>
      </c>
      <c r="W40" s="76">
        <v>0</v>
      </c>
      <c r="X40" s="76">
        <v>0</v>
      </c>
      <c r="Y40" s="67">
        <v>0</v>
      </c>
      <c r="Z40" s="67">
        <v>0</v>
      </c>
      <c r="AA40" s="67">
        <v>0</v>
      </c>
      <c r="AB40" s="67">
        <v>0</v>
      </c>
      <c r="AC40" s="67" t="s">
        <v>1263</v>
      </c>
      <c r="AE40" s="67" t="s">
        <v>1160</v>
      </c>
      <c r="AF40" s="67" t="s">
        <v>1160</v>
      </c>
      <c r="AK40" s="90">
        <f>+Table1[[#This Row],[Column11]]</f>
        <v>374000</v>
      </c>
      <c r="AL40" s="90">
        <f>+Table1[[#This Row],[Column12]]</f>
        <v>0</v>
      </c>
    </row>
    <row r="41" spans="1:38" x14ac:dyDescent="0.3">
      <c r="A41" s="67" t="s">
        <v>1155</v>
      </c>
      <c r="B41" s="67">
        <v>1</v>
      </c>
      <c r="C41" s="67" t="s">
        <v>1264</v>
      </c>
      <c r="D41" s="67" t="s">
        <v>1265</v>
      </c>
      <c r="E41" s="76">
        <v>0</v>
      </c>
      <c r="F41" s="76">
        <v>373984</v>
      </c>
      <c r="G41" s="76">
        <v>0</v>
      </c>
      <c r="H41" s="76">
        <v>373984</v>
      </c>
      <c r="I41" s="76">
        <v>0</v>
      </c>
      <c r="J41" s="76">
        <v>0</v>
      </c>
      <c r="M41" s="76">
        <f>+Table1[[#This Row],[Column7]]+Table1[[#This Row],[คอลัมน์3]]-Table1[[#This Row],[คอลัมน์2]]</f>
        <v>0</v>
      </c>
      <c r="N41" s="76">
        <f>+Table1[[#This Row],[Column8]]+Table1[[#This Row],[คอลัมน์2]]-Table1[[#This Row],[คอลัมน์3]]</f>
        <v>373984</v>
      </c>
      <c r="O41" s="67">
        <v>0</v>
      </c>
      <c r="P41" s="67">
        <v>0</v>
      </c>
      <c r="Q41" s="67">
        <v>0</v>
      </c>
      <c r="R41" s="67">
        <v>0</v>
      </c>
      <c r="S41" s="67">
        <v>0</v>
      </c>
      <c r="T41" s="67">
        <v>0</v>
      </c>
      <c r="U41" s="67">
        <v>0</v>
      </c>
      <c r="V41" s="67">
        <v>0</v>
      </c>
      <c r="W41" s="76">
        <v>0</v>
      </c>
      <c r="X41" s="76">
        <v>0</v>
      </c>
      <c r="Y41" s="67">
        <v>0</v>
      </c>
      <c r="Z41" s="67">
        <v>0</v>
      </c>
      <c r="AA41" s="67">
        <v>0</v>
      </c>
      <c r="AB41" s="67">
        <v>0</v>
      </c>
      <c r="AC41" s="67" t="s">
        <v>1266</v>
      </c>
      <c r="AE41" s="67" t="s">
        <v>1160</v>
      </c>
      <c r="AF41" s="67" t="s">
        <v>1160</v>
      </c>
      <c r="AK41" s="90">
        <f>+Table1[[#This Row],[Column11]]</f>
        <v>0</v>
      </c>
      <c r="AL41" s="90">
        <f>+Table1[[#This Row],[Column12]]</f>
        <v>373984</v>
      </c>
    </row>
    <row r="42" spans="1:38" x14ac:dyDescent="0.3">
      <c r="A42" s="67" t="s">
        <v>1155</v>
      </c>
      <c r="B42" s="67">
        <v>1</v>
      </c>
      <c r="C42" s="67" t="s">
        <v>1267</v>
      </c>
      <c r="D42" s="67" t="s">
        <v>1268</v>
      </c>
      <c r="E42" s="76">
        <v>160400</v>
      </c>
      <c r="F42" s="76">
        <v>0</v>
      </c>
      <c r="G42" s="76">
        <v>160400</v>
      </c>
      <c r="H42" s="76">
        <v>0</v>
      </c>
      <c r="I42" s="76">
        <v>0</v>
      </c>
      <c r="J42" s="76">
        <v>0</v>
      </c>
      <c r="M42" s="76">
        <f>+Table1[[#This Row],[Column7]]+Table1[[#This Row],[คอลัมน์3]]-Table1[[#This Row],[คอลัมน์2]]</f>
        <v>160400</v>
      </c>
      <c r="N42" s="76">
        <f>+Table1[[#This Row],[Column8]]+Table1[[#This Row],[คอลัมน์2]]-Table1[[#This Row],[คอลัมน์3]]</f>
        <v>0</v>
      </c>
      <c r="O42" s="67">
        <v>0</v>
      </c>
      <c r="P42" s="67">
        <v>0</v>
      </c>
      <c r="Q42" s="67">
        <v>0</v>
      </c>
      <c r="R42" s="67">
        <v>0</v>
      </c>
      <c r="S42" s="67">
        <v>0</v>
      </c>
      <c r="T42" s="67">
        <v>0</v>
      </c>
      <c r="U42" s="67">
        <v>0</v>
      </c>
      <c r="V42" s="67">
        <v>0</v>
      </c>
      <c r="W42" s="76">
        <v>0</v>
      </c>
      <c r="X42" s="76">
        <v>0</v>
      </c>
      <c r="Y42" s="67">
        <v>0</v>
      </c>
      <c r="Z42" s="67">
        <v>0</v>
      </c>
      <c r="AA42" s="67">
        <v>0</v>
      </c>
      <c r="AB42" s="67">
        <v>0</v>
      </c>
      <c r="AC42" s="67" t="s">
        <v>1269</v>
      </c>
      <c r="AE42" s="67" t="s">
        <v>1160</v>
      </c>
      <c r="AF42" s="67" t="s">
        <v>1160</v>
      </c>
      <c r="AK42" s="90">
        <f>+Table1[[#This Row],[Column11]]</f>
        <v>160400</v>
      </c>
      <c r="AL42" s="90">
        <f>+Table1[[#This Row],[Column12]]</f>
        <v>0</v>
      </c>
    </row>
    <row r="43" spans="1:38" x14ac:dyDescent="0.3">
      <c r="A43" s="67" t="s">
        <v>1155</v>
      </c>
      <c r="B43" s="67">
        <v>1</v>
      </c>
      <c r="C43" s="67" t="s">
        <v>1270</v>
      </c>
      <c r="D43" s="67" t="s">
        <v>1271</v>
      </c>
      <c r="E43" s="76">
        <v>0</v>
      </c>
      <c r="F43" s="76">
        <v>158280.32999999999</v>
      </c>
      <c r="G43" s="76">
        <v>0</v>
      </c>
      <c r="H43" s="76">
        <v>158280.32999999999</v>
      </c>
      <c r="I43" s="76">
        <v>0</v>
      </c>
      <c r="J43" s="76">
        <v>0</v>
      </c>
      <c r="M43" s="76">
        <f>+Table1[[#This Row],[Column7]]+Table1[[#This Row],[คอลัมน์3]]-Table1[[#This Row],[คอลัมน์2]]</f>
        <v>0</v>
      </c>
      <c r="N43" s="76">
        <f>+Table1[[#This Row],[Column8]]+Table1[[#This Row],[คอลัมน์2]]-Table1[[#This Row],[คอลัมน์3]]</f>
        <v>158280.32999999999</v>
      </c>
      <c r="O43" s="67">
        <v>0</v>
      </c>
      <c r="P43" s="67">
        <v>0</v>
      </c>
      <c r="Q43" s="67">
        <v>0</v>
      </c>
      <c r="R43" s="67">
        <v>0</v>
      </c>
      <c r="S43" s="67">
        <v>0</v>
      </c>
      <c r="T43" s="67">
        <v>0</v>
      </c>
      <c r="U43" s="67">
        <v>0</v>
      </c>
      <c r="V43" s="67">
        <v>0</v>
      </c>
      <c r="W43" s="76">
        <v>0</v>
      </c>
      <c r="X43" s="76">
        <v>0</v>
      </c>
      <c r="Y43" s="67">
        <v>0</v>
      </c>
      <c r="Z43" s="67">
        <v>0</v>
      </c>
      <c r="AA43" s="67">
        <v>0</v>
      </c>
      <c r="AB43" s="67">
        <v>0</v>
      </c>
      <c r="AC43" s="67" t="s">
        <v>1272</v>
      </c>
      <c r="AE43" s="67" t="s">
        <v>1160</v>
      </c>
      <c r="AF43" s="67" t="s">
        <v>1160</v>
      </c>
      <c r="AK43" s="90">
        <f>+Table1[[#This Row],[Column11]]</f>
        <v>0</v>
      </c>
      <c r="AL43" s="90">
        <f>+Table1[[#This Row],[Column12]]</f>
        <v>158280.32999999999</v>
      </c>
    </row>
    <row r="44" spans="1:38" x14ac:dyDescent="0.3">
      <c r="A44" s="67" t="s">
        <v>1155</v>
      </c>
      <c r="B44" s="67">
        <v>1</v>
      </c>
      <c r="C44" s="67" t="s">
        <v>68</v>
      </c>
      <c r="D44" s="67" t="s">
        <v>1273</v>
      </c>
      <c r="E44" s="76">
        <v>43000883.030000001</v>
      </c>
      <c r="F44" s="76">
        <v>0</v>
      </c>
      <c r="G44" s="76">
        <v>43000883.030000001</v>
      </c>
      <c r="H44" s="76">
        <v>0</v>
      </c>
      <c r="I44" s="76">
        <v>0</v>
      </c>
      <c r="J44" s="76">
        <v>0</v>
      </c>
      <c r="M44" s="76">
        <f>+Table1[[#This Row],[Column7]]+Table1[[#This Row],[คอลัมน์3]]-Table1[[#This Row],[คอลัมน์2]]</f>
        <v>43000883.030000001</v>
      </c>
      <c r="N44" s="76">
        <f>+Table1[[#This Row],[Column8]]+Table1[[#This Row],[คอลัมน์2]]-Table1[[#This Row],[คอลัมน์3]]</f>
        <v>0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0</v>
      </c>
      <c r="W44" s="76">
        <v>0</v>
      </c>
      <c r="X44" s="76">
        <v>0</v>
      </c>
      <c r="Y44" s="67">
        <v>0</v>
      </c>
      <c r="Z44" s="67">
        <v>0</v>
      </c>
      <c r="AA44" s="67">
        <v>0</v>
      </c>
      <c r="AB44" s="67">
        <v>0</v>
      </c>
      <c r="AC44" s="67" t="s">
        <v>1274</v>
      </c>
      <c r="AE44" s="67" t="s">
        <v>1160</v>
      </c>
      <c r="AF44" s="67" t="s">
        <v>1160</v>
      </c>
      <c r="AK44" s="77">
        <f>+Table1[[#This Row],[Column11]]</f>
        <v>43000883.030000001</v>
      </c>
      <c r="AL44" s="77">
        <f>+Table1[[#This Row],[Column12]]</f>
        <v>0</v>
      </c>
    </row>
    <row r="45" spans="1:38" x14ac:dyDescent="0.3">
      <c r="A45" s="67" t="s">
        <v>1155</v>
      </c>
      <c r="B45" s="67">
        <v>1</v>
      </c>
      <c r="C45" s="67" t="s">
        <v>71</v>
      </c>
      <c r="D45" s="67" t="s">
        <v>1275</v>
      </c>
      <c r="E45" s="76">
        <v>0</v>
      </c>
      <c r="F45" s="76">
        <v>17570491.550000001</v>
      </c>
      <c r="G45" s="76">
        <v>0</v>
      </c>
      <c r="H45" s="76">
        <v>17570491.550000001</v>
      </c>
      <c r="I45" s="76">
        <v>0</v>
      </c>
      <c r="J45" s="76">
        <v>0</v>
      </c>
      <c r="M45" s="76">
        <f>+Table1[[#This Row],[Column7]]+Table1[[#This Row],[คอลัมน์3]]-Table1[[#This Row],[คอลัมน์2]]</f>
        <v>0</v>
      </c>
      <c r="N45" s="76">
        <f>+Table1[[#This Row],[Column8]]+Table1[[#This Row],[คอลัมน์2]]-Table1[[#This Row],[คอลัมน์3]]</f>
        <v>17570491.550000001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7">
        <v>0</v>
      </c>
      <c r="V45" s="67">
        <v>0</v>
      </c>
      <c r="W45" s="76">
        <v>0</v>
      </c>
      <c r="X45" s="76">
        <v>0</v>
      </c>
      <c r="Y45" s="67">
        <v>0</v>
      </c>
      <c r="Z45" s="67">
        <v>0</v>
      </c>
      <c r="AA45" s="67">
        <v>0</v>
      </c>
      <c r="AB45" s="67">
        <v>0</v>
      </c>
      <c r="AC45" s="67" t="s">
        <v>1276</v>
      </c>
      <c r="AE45" s="67" t="s">
        <v>1160</v>
      </c>
      <c r="AF45" s="67" t="s">
        <v>1160</v>
      </c>
      <c r="AK45" s="77">
        <f>+Table1[[#This Row],[Column11]]</f>
        <v>0</v>
      </c>
      <c r="AL45" s="77">
        <f>+Table1[[#This Row],[Column12]]</f>
        <v>17570491.550000001</v>
      </c>
    </row>
    <row r="46" spans="1:38" x14ac:dyDescent="0.3">
      <c r="A46" s="67" t="s">
        <v>1155</v>
      </c>
      <c r="B46" s="67">
        <v>1</v>
      </c>
      <c r="C46" s="67" t="s">
        <v>83</v>
      </c>
      <c r="D46" s="67" t="s">
        <v>1277</v>
      </c>
      <c r="E46" s="76">
        <v>1334196.29</v>
      </c>
      <c r="F46" s="76">
        <v>0</v>
      </c>
      <c r="G46" s="76">
        <v>1334196.29</v>
      </c>
      <c r="H46" s="76">
        <v>0</v>
      </c>
      <c r="I46" s="76">
        <v>0</v>
      </c>
      <c r="J46" s="76">
        <v>0</v>
      </c>
      <c r="M46" s="76">
        <f>+Table1[[#This Row],[Column7]]+Table1[[#This Row],[คอลัมน์3]]-Table1[[#This Row],[คอลัมน์2]]</f>
        <v>1334196.29</v>
      </c>
      <c r="N46" s="76">
        <f>+Table1[[#This Row],[Column8]]+Table1[[#This Row],[คอลัมน์2]]-Table1[[#This Row],[คอลัมน์3]]</f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0</v>
      </c>
      <c r="W46" s="76">
        <v>0</v>
      </c>
      <c r="X46" s="76">
        <v>0</v>
      </c>
      <c r="Y46" s="67">
        <v>0</v>
      </c>
      <c r="Z46" s="67">
        <v>0</v>
      </c>
      <c r="AA46" s="67">
        <v>0</v>
      </c>
      <c r="AB46" s="67">
        <v>0</v>
      </c>
      <c r="AC46" s="67" t="s">
        <v>1278</v>
      </c>
      <c r="AE46" s="67" t="s">
        <v>1160</v>
      </c>
      <c r="AF46" s="67" t="s">
        <v>1160</v>
      </c>
      <c r="AK46" s="77">
        <f>+Table1[[#This Row],[Column11]]</f>
        <v>1334196.29</v>
      </c>
      <c r="AL46" s="77">
        <f>+Table1[[#This Row],[Column12]]</f>
        <v>0</v>
      </c>
    </row>
    <row r="47" spans="1:38" x14ac:dyDescent="0.3">
      <c r="A47" s="67" t="s">
        <v>1155</v>
      </c>
      <c r="B47" s="67">
        <v>1</v>
      </c>
      <c r="C47" s="67" t="s">
        <v>86</v>
      </c>
      <c r="D47" s="67" t="s">
        <v>1279</v>
      </c>
      <c r="E47" s="76">
        <v>0</v>
      </c>
      <c r="F47" s="76">
        <v>317054.37</v>
      </c>
      <c r="G47" s="76">
        <v>0</v>
      </c>
      <c r="H47" s="76">
        <v>317054.37</v>
      </c>
      <c r="I47" s="76">
        <v>0</v>
      </c>
      <c r="J47" s="76">
        <v>0</v>
      </c>
      <c r="M47" s="76">
        <f>+Table1[[#This Row],[Column7]]+Table1[[#This Row],[คอลัมน์3]]-Table1[[#This Row],[คอลัมน์2]]</f>
        <v>0</v>
      </c>
      <c r="N47" s="76">
        <f>+Table1[[#This Row],[Column8]]+Table1[[#This Row],[คอลัมน์2]]-Table1[[#This Row],[คอลัมน์3]]</f>
        <v>317054.37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7">
        <v>0</v>
      </c>
      <c r="V47" s="67">
        <v>0</v>
      </c>
      <c r="W47" s="76">
        <v>0</v>
      </c>
      <c r="X47" s="76">
        <v>0</v>
      </c>
      <c r="Y47" s="67">
        <v>0</v>
      </c>
      <c r="Z47" s="67">
        <v>0</v>
      </c>
      <c r="AA47" s="67">
        <v>0</v>
      </c>
      <c r="AB47" s="67">
        <v>0</v>
      </c>
      <c r="AC47" s="67" t="s">
        <v>1280</v>
      </c>
      <c r="AE47" s="67" t="s">
        <v>1160</v>
      </c>
      <c r="AF47" s="67" t="s">
        <v>1160</v>
      </c>
      <c r="AK47" s="77">
        <f>+Table1[[#This Row],[Column11]]</f>
        <v>0</v>
      </c>
      <c r="AL47" s="77">
        <f>+Table1[[#This Row],[Column12]]</f>
        <v>317054.37</v>
      </c>
    </row>
    <row r="48" spans="1:38" x14ac:dyDescent="0.3">
      <c r="A48" s="67" t="s">
        <v>1155</v>
      </c>
      <c r="B48" s="67">
        <v>1</v>
      </c>
      <c r="C48" s="67" t="s">
        <v>88</v>
      </c>
      <c r="D48" s="67" t="s">
        <v>1281</v>
      </c>
      <c r="E48" s="76">
        <v>16028619.529999999</v>
      </c>
      <c r="F48" s="76">
        <v>0</v>
      </c>
      <c r="G48" s="76">
        <v>16028619.529999999</v>
      </c>
      <c r="H48" s="76">
        <v>0</v>
      </c>
      <c r="I48" s="76">
        <v>0</v>
      </c>
      <c r="J48" s="76">
        <v>0</v>
      </c>
      <c r="M48" s="76">
        <f>+Table1[[#This Row],[Column7]]+Table1[[#This Row],[คอลัมน์3]]-Table1[[#This Row],[คอลัมน์2]]</f>
        <v>16028619.529999999</v>
      </c>
      <c r="N48" s="76">
        <f>+Table1[[#This Row],[Column8]]+Table1[[#This Row],[คอลัมน์2]]-Table1[[#This Row],[คอลัมน์3]]</f>
        <v>0</v>
      </c>
      <c r="O48" s="67">
        <v>0</v>
      </c>
      <c r="P48" s="67">
        <v>0</v>
      </c>
      <c r="Q48" s="67">
        <v>0</v>
      </c>
      <c r="R48" s="67">
        <v>0</v>
      </c>
      <c r="S48" s="67">
        <v>0</v>
      </c>
      <c r="T48" s="67">
        <v>0</v>
      </c>
      <c r="U48" s="67">
        <v>0</v>
      </c>
      <c r="V48" s="67">
        <v>0</v>
      </c>
      <c r="W48" s="76">
        <v>0</v>
      </c>
      <c r="X48" s="76">
        <v>0</v>
      </c>
      <c r="Y48" s="67">
        <v>0</v>
      </c>
      <c r="Z48" s="67">
        <v>0</v>
      </c>
      <c r="AA48" s="67">
        <v>0</v>
      </c>
      <c r="AB48" s="67">
        <v>0</v>
      </c>
      <c r="AC48" s="67" t="s">
        <v>1282</v>
      </c>
      <c r="AE48" s="67" t="s">
        <v>1160</v>
      </c>
      <c r="AF48" s="67" t="s">
        <v>1160</v>
      </c>
      <c r="AK48" s="77">
        <f>+Table1[[#This Row],[Column11]]</f>
        <v>16028619.529999999</v>
      </c>
      <c r="AL48" s="77">
        <f>+Table1[[#This Row],[Column12]]</f>
        <v>0</v>
      </c>
    </row>
    <row r="49" spans="1:38" x14ac:dyDescent="0.3">
      <c r="A49" s="67" t="s">
        <v>1155</v>
      </c>
      <c r="B49" s="67">
        <v>1</v>
      </c>
      <c r="C49" s="67" t="s">
        <v>91</v>
      </c>
      <c r="D49" s="67" t="s">
        <v>1283</v>
      </c>
      <c r="E49" s="76">
        <v>0</v>
      </c>
      <c r="F49" s="76">
        <v>11825543.09</v>
      </c>
      <c r="G49" s="76">
        <v>0</v>
      </c>
      <c r="H49" s="76">
        <v>11825543.09</v>
      </c>
      <c r="I49" s="76">
        <v>0</v>
      </c>
      <c r="J49" s="76">
        <v>0</v>
      </c>
      <c r="M49" s="76">
        <f>+Table1[[#This Row],[Column7]]+Table1[[#This Row],[คอลัมน์3]]-Table1[[#This Row],[คอลัมน์2]]</f>
        <v>0</v>
      </c>
      <c r="N49" s="76">
        <f>+Table1[[#This Row],[Column8]]+Table1[[#This Row],[คอลัมน์2]]-Table1[[#This Row],[คอลัมน์3]]</f>
        <v>11825543.09</v>
      </c>
      <c r="O49" s="67">
        <v>0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7">
        <v>0</v>
      </c>
      <c r="V49" s="67">
        <v>0</v>
      </c>
      <c r="W49" s="76">
        <v>0</v>
      </c>
      <c r="X49" s="76">
        <v>0</v>
      </c>
      <c r="Y49" s="67">
        <v>0</v>
      </c>
      <c r="Z49" s="67">
        <v>0</v>
      </c>
      <c r="AA49" s="67">
        <v>0</v>
      </c>
      <c r="AB49" s="67">
        <v>0</v>
      </c>
      <c r="AC49" s="67" t="s">
        <v>1284</v>
      </c>
      <c r="AE49" s="67" t="s">
        <v>1160</v>
      </c>
      <c r="AF49" s="67" t="s">
        <v>1160</v>
      </c>
      <c r="AK49" s="77">
        <f>+Table1[[#This Row],[Column11]]</f>
        <v>0</v>
      </c>
      <c r="AL49" s="77">
        <f>+Table1[[#This Row],[Column12]]</f>
        <v>11825543.09</v>
      </c>
    </row>
    <row r="50" spans="1:38" x14ac:dyDescent="0.3">
      <c r="A50" s="67" t="s">
        <v>1155</v>
      </c>
      <c r="B50" s="67">
        <v>1</v>
      </c>
      <c r="C50" s="67" t="s">
        <v>1285</v>
      </c>
      <c r="D50" s="67" t="s">
        <v>1286</v>
      </c>
      <c r="E50" s="76">
        <v>0</v>
      </c>
      <c r="F50" s="76">
        <v>5671300</v>
      </c>
      <c r="G50" s="76">
        <v>0</v>
      </c>
      <c r="H50" s="76">
        <v>5671300</v>
      </c>
      <c r="I50" s="76">
        <v>0</v>
      </c>
      <c r="J50" s="76">
        <v>0</v>
      </c>
      <c r="M50" s="76">
        <f>+Table1[[#This Row],[Column7]]+Table1[[#This Row],[คอลัมน์3]]-Table1[[#This Row],[คอลัมน์2]]</f>
        <v>0</v>
      </c>
      <c r="N50" s="76">
        <f>+Table1[[#This Row],[Column8]]+Table1[[#This Row],[คอลัมน์2]]-Table1[[#This Row],[คอลัมน์3]]</f>
        <v>5671300</v>
      </c>
      <c r="O50" s="67">
        <v>0</v>
      </c>
      <c r="P50" s="67">
        <v>0</v>
      </c>
      <c r="Q50" s="67">
        <v>0</v>
      </c>
      <c r="R50" s="67">
        <v>0</v>
      </c>
      <c r="S50" s="67">
        <v>0</v>
      </c>
      <c r="T50" s="67">
        <v>0</v>
      </c>
      <c r="U50" s="67">
        <v>0</v>
      </c>
      <c r="V50" s="67">
        <v>0</v>
      </c>
      <c r="W50" s="76">
        <v>0</v>
      </c>
      <c r="X50" s="76">
        <v>0</v>
      </c>
      <c r="Y50" s="67">
        <v>0</v>
      </c>
      <c r="Z50" s="67">
        <v>0</v>
      </c>
      <c r="AA50" s="67">
        <v>0</v>
      </c>
      <c r="AB50" s="67">
        <v>0</v>
      </c>
      <c r="AC50" s="67" t="s">
        <v>1287</v>
      </c>
      <c r="AE50" s="67" t="s">
        <v>1160</v>
      </c>
      <c r="AF50" s="67" t="s">
        <v>1160</v>
      </c>
      <c r="AK50" s="76">
        <f>+Table1[[#This Row],[Column11]]</f>
        <v>0</v>
      </c>
      <c r="AL50" s="78">
        <f>+Table1[[#This Row],[Column12]]</f>
        <v>5671300</v>
      </c>
    </row>
    <row r="51" spans="1:38" x14ac:dyDescent="0.3">
      <c r="A51" s="67" t="s">
        <v>1155</v>
      </c>
      <c r="B51" s="67">
        <v>1</v>
      </c>
      <c r="C51" s="67" t="s">
        <v>1288</v>
      </c>
      <c r="D51" s="67" t="s">
        <v>1289</v>
      </c>
      <c r="E51" s="76">
        <v>0</v>
      </c>
      <c r="F51" s="76">
        <v>1200</v>
      </c>
      <c r="G51" s="76">
        <v>0</v>
      </c>
      <c r="H51" s="76">
        <v>1200</v>
      </c>
      <c r="I51" s="76">
        <v>0</v>
      </c>
      <c r="J51" s="76">
        <v>0</v>
      </c>
      <c r="M51" s="76">
        <f>+Table1[[#This Row],[Column7]]+Table1[[#This Row],[คอลัมน์3]]-Table1[[#This Row],[คอลัมน์2]]</f>
        <v>0</v>
      </c>
      <c r="N51" s="76">
        <f>+Table1[[#This Row],[Column8]]+Table1[[#This Row],[คอลัมน์2]]-Table1[[#This Row],[คอลัมน์3]]</f>
        <v>1200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0</v>
      </c>
      <c r="V51" s="67">
        <v>0</v>
      </c>
      <c r="W51" s="76">
        <v>0</v>
      </c>
      <c r="X51" s="76">
        <v>0</v>
      </c>
      <c r="Y51" s="67">
        <v>0</v>
      </c>
      <c r="Z51" s="67">
        <v>0</v>
      </c>
      <c r="AA51" s="67">
        <v>0</v>
      </c>
      <c r="AB51" s="67">
        <v>0</v>
      </c>
      <c r="AC51" s="67" t="s">
        <v>1290</v>
      </c>
      <c r="AE51" s="67" t="s">
        <v>1160</v>
      </c>
      <c r="AF51" s="67" t="s">
        <v>1160</v>
      </c>
      <c r="AK51" s="76">
        <f>+Table1[[#This Row],[Column11]]</f>
        <v>0</v>
      </c>
      <c r="AL51" s="78">
        <f>+Table1[[#This Row],[Column12]]</f>
        <v>1200</v>
      </c>
    </row>
    <row r="52" spans="1:38" x14ac:dyDescent="0.3">
      <c r="A52" s="67" t="s">
        <v>1155</v>
      </c>
      <c r="B52" s="67">
        <v>1</v>
      </c>
      <c r="C52" s="67" t="s">
        <v>108</v>
      </c>
      <c r="D52" s="67" t="s">
        <v>1291</v>
      </c>
      <c r="E52" s="76">
        <v>0</v>
      </c>
      <c r="F52" s="76">
        <v>104733.72</v>
      </c>
      <c r="G52" s="76">
        <v>0</v>
      </c>
      <c r="H52" s="76">
        <v>104733.72</v>
      </c>
      <c r="I52" s="76">
        <v>0</v>
      </c>
      <c r="J52" s="76">
        <v>0</v>
      </c>
      <c r="M52" s="76">
        <f>+Table1[[#This Row],[Column7]]+Table1[[#This Row],[คอลัมน์3]]-Table1[[#This Row],[คอลัมน์2]]</f>
        <v>0</v>
      </c>
      <c r="N52" s="76">
        <f>+Table1[[#This Row],[Column8]]+Table1[[#This Row],[คอลัมน์2]]-Table1[[#This Row],[คอลัมน์3]]</f>
        <v>104733.72</v>
      </c>
      <c r="O52" s="67">
        <v>0</v>
      </c>
      <c r="P52" s="67">
        <v>0</v>
      </c>
      <c r="Q52" s="67">
        <v>0</v>
      </c>
      <c r="R52" s="67">
        <v>0</v>
      </c>
      <c r="S52" s="67">
        <v>0</v>
      </c>
      <c r="T52" s="67">
        <v>0</v>
      </c>
      <c r="U52" s="67">
        <v>0</v>
      </c>
      <c r="V52" s="67">
        <v>0</v>
      </c>
      <c r="W52" s="76">
        <v>0</v>
      </c>
      <c r="X52" s="76">
        <v>0</v>
      </c>
      <c r="Y52" s="67">
        <v>0</v>
      </c>
      <c r="Z52" s="67">
        <v>0</v>
      </c>
      <c r="AA52" s="67">
        <v>0</v>
      </c>
      <c r="AB52" s="67">
        <v>0</v>
      </c>
      <c r="AC52" s="67" t="s">
        <v>1292</v>
      </c>
      <c r="AE52" s="67" t="s">
        <v>1160</v>
      </c>
      <c r="AF52" s="67" t="s">
        <v>1160</v>
      </c>
      <c r="AK52" s="76">
        <f>+Table1[[#This Row],[Column11]]</f>
        <v>0</v>
      </c>
      <c r="AL52" s="78">
        <f>+Table1[[#This Row],[Column12]]</f>
        <v>104733.72</v>
      </c>
    </row>
    <row r="53" spans="1:38" x14ac:dyDescent="0.3">
      <c r="A53" s="67" t="s">
        <v>1155</v>
      </c>
      <c r="B53" s="67">
        <v>1</v>
      </c>
      <c r="C53" s="67" t="s">
        <v>1293</v>
      </c>
      <c r="D53" s="67" t="s">
        <v>1294</v>
      </c>
      <c r="E53" s="76">
        <v>0</v>
      </c>
      <c r="F53" s="76">
        <v>3422.16</v>
      </c>
      <c r="G53" s="76">
        <v>0</v>
      </c>
      <c r="H53" s="76">
        <v>6184.93</v>
      </c>
      <c r="I53" s="76">
        <v>0</v>
      </c>
      <c r="J53" s="76">
        <v>0</v>
      </c>
      <c r="M53" s="76">
        <f>+Table1[[#This Row],[Column7]]+Table1[[#This Row],[คอลัมน์3]]-Table1[[#This Row],[คอลัมน์2]]</f>
        <v>0</v>
      </c>
      <c r="N53" s="76">
        <f>+Table1[[#This Row],[Column8]]+Table1[[#This Row],[คอลัมน์2]]-Table1[[#This Row],[คอลัมน์3]]</f>
        <v>6184.93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7">
        <v>0</v>
      </c>
      <c r="V53" s="67">
        <v>0</v>
      </c>
      <c r="W53" s="76">
        <v>0</v>
      </c>
      <c r="X53" s="76">
        <v>2762.77</v>
      </c>
      <c r="Y53" s="67">
        <v>0</v>
      </c>
      <c r="Z53" s="67">
        <v>0</v>
      </c>
      <c r="AA53" s="67">
        <v>0</v>
      </c>
      <c r="AB53" s="67">
        <v>0</v>
      </c>
      <c r="AC53" s="67" t="s">
        <v>1295</v>
      </c>
      <c r="AE53" s="67" t="s">
        <v>1160</v>
      </c>
      <c r="AF53" s="67" t="s">
        <v>1160</v>
      </c>
      <c r="AK53" s="76">
        <f>+Table1[[#This Row],[Column11]]</f>
        <v>0</v>
      </c>
      <c r="AL53" s="78">
        <f>+Table1[[#This Row],[Column12]]</f>
        <v>6184.93</v>
      </c>
    </row>
    <row r="54" spans="1:38" x14ac:dyDescent="0.3">
      <c r="A54" s="67" t="s">
        <v>1155</v>
      </c>
      <c r="B54" s="67">
        <v>1</v>
      </c>
      <c r="C54" s="67" t="s">
        <v>1296</v>
      </c>
      <c r="D54" s="67" t="s">
        <v>1297</v>
      </c>
      <c r="E54" s="76">
        <v>0</v>
      </c>
      <c r="F54" s="76">
        <v>413</v>
      </c>
      <c r="G54" s="76">
        <v>0</v>
      </c>
      <c r="H54" s="76">
        <v>413</v>
      </c>
      <c r="I54" s="76">
        <v>0</v>
      </c>
      <c r="J54" s="76">
        <v>0</v>
      </c>
      <c r="M54" s="76">
        <f>+Table1[[#This Row],[Column7]]+Table1[[#This Row],[คอลัมน์3]]-Table1[[#This Row],[คอลัมน์2]]</f>
        <v>0</v>
      </c>
      <c r="N54" s="76">
        <f>+Table1[[#This Row],[Column8]]+Table1[[#This Row],[คอลัมน์2]]-Table1[[#This Row],[คอลัมน์3]]</f>
        <v>413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7">
        <v>0</v>
      </c>
      <c r="W54" s="76">
        <v>0</v>
      </c>
      <c r="X54" s="76">
        <v>0</v>
      </c>
      <c r="Y54" s="67">
        <v>0</v>
      </c>
      <c r="Z54" s="67">
        <v>0</v>
      </c>
      <c r="AA54" s="67">
        <v>0</v>
      </c>
      <c r="AB54" s="67">
        <v>0</v>
      </c>
      <c r="AC54" s="67" t="s">
        <v>1298</v>
      </c>
      <c r="AE54" s="67" t="s">
        <v>1160</v>
      </c>
      <c r="AF54" s="67" t="s">
        <v>1160</v>
      </c>
      <c r="AK54" s="76">
        <f>+Table1[[#This Row],[Column11]]</f>
        <v>0</v>
      </c>
      <c r="AL54" s="78">
        <f>+Table1[[#This Row],[Column12]]</f>
        <v>413</v>
      </c>
    </row>
    <row r="55" spans="1:38" x14ac:dyDescent="0.3">
      <c r="A55" s="67" t="s">
        <v>1155</v>
      </c>
      <c r="B55" s="67">
        <v>1</v>
      </c>
      <c r="C55" s="67" t="s">
        <v>1299</v>
      </c>
      <c r="D55" s="67" t="s">
        <v>1300</v>
      </c>
      <c r="E55" s="76">
        <v>0</v>
      </c>
      <c r="F55" s="76">
        <v>68.900000000000006</v>
      </c>
      <c r="G55" s="76">
        <v>0</v>
      </c>
      <c r="H55" s="76">
        <v>68.900000000000006</v>
      </c>
      <c r="I55" s="76">
        <v>0</v>
      </c>
      <c r="J55" s="76">
        <v>0</v>
      </c>
      <c r="M55" s="76">
        <f>+Table1[[#This Row],[Column7]]+Table1[[#This Row],[คอลัมน์3]]-Table1[[#This Row],[คอลัมน์2]]</f>
        <v>0</v>
      </c>
      <c r="N55" s="76">
        <f>+Table1[[#This Row],[Column8]]+Table1[[#This Row],[คอลัมน์2]]-Table1[[#This Row],[คอลัมน์3]]</f>
        <v>68.900000000000006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0</v>
      </c>
      <c r="W55" s="76">
        <v>0</v>
      </c>
      <c r="X55" s="76">
        <v>0</v>
      </c>
      <c r="Y55" s="67">
        <v>0</v>
      </c>
      <c r="Z55" s="67">
        <v>0</v>
      </c>
      <c r="AA55" s="67">
        <v>0</v>
      </c>
      <c r="AB55" s="67">
        <v>0</v>
      </c>
      <c r="AC55" s="67" t="s">
        <v>1301</v>
      </c>
      <c r="AE55" s="67" t="s">
        <v>1160</v>
      </c>
      <c r="AF55" s="67" t="s">
        <v>1160</v>
      </c>
      <c r="AK55" s="76">
        <f>+Table1[[#This Row],[Column11]]</f>
        <v>0</v>
      </c>
      <c r="AL55" s="78">
        <f>+Table1[[#This Row],[Column12]]</f>
        <v>68.900000000000006</v>
      </c>
    </row>
    <row r="56" spans="1:38" x14ac:dyDescent="0.3">
      <c r="A56" s="67" t="s">
        <v>1155</v>
      </c>
      <c r="B56" s="67">
        <v>1</v>
      </c>
      <c r="C56" s="67" t="s">
        <v>1302</v>
      </c>
      <c r="D56" s="67" t="s">
        <v>1303</v>
      </c>
      <c r="E56" s="76">
        <v>0</v>
      </c>
      <c r="F56" s="76">
        <v>14526.06</v>
      </c>
      <c r="G56" s="76">
        <v>0</v>
      </c>
      <c r="H56" s="76">
        <v>14526.06</v>
      </c>
      <c r="I56" s="76">
        <v>0</v>
      </c>
      <c r="J56" s="76">
        <v>0</v>
      </c>
      <c r="M56" s="76">
        <f>+Table1[[#This Row],[Column7]]+Table1[[#This Row],[คอลัมน์3]]-Table1[[#This Row],[คอลัมน์2]]</f>
        <v>0</v>
      </c>
      <c r="N56" s="76">
        <f>+Table1[[#This Row],[Column8]]+Table1[[#This Row],[คอลัมน์2]]-Table1[[#This Row],[คอลัมน์3]]</f>
        <v>14526.06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76">
        <v>0</v>
      </c>
      <c r="X56" s="76">
        <v>0</v>
      </c>
      <c r="Y56" s="67">
        <v>0</v>
      </c>
      <c r="Z56" s="67">
        <v>0</v>
      </c>
      <c r="AA56" s="67">
        <v>0</v>
      </c>
      <c r="AB56" s="67">
        <v>0</v>
      </c>
      <c r="AC56" s="67" t="s">
        <v>1304</v>
      </c>
      <c r="AE56" s="67" t="s">
        <v>1160</v>
      </c>
      <c r="AF56" s="67" t="s">
        <v>1160</v>
      </c>
      <c r="AK56" s="76">
        <f>+Table1[[#This Row],[Column11]]</f>
        <v>0</v>
      </c>
      <c r="AL56" s="78">
        <f>+Table1[[#This Row],[Column12]]</f>
        <v>14526.06</v>
      </c>
    </row>
    <row r="57" spans="1:38" x14ac:dyDescent="0.3">
      <c r="A57" s="67" t="s">
        <v>1155</v>
      </c>
      <c r="B57" s="67">
        <v>1</v>
      </c>
      <c r="C57" s="67" t="s">
        <v>1305</v>
      </c>
      <c r="D57" s="67" t="s">
        <v>1306</v>
      </c>
      <c r="E57" s="76">
        <v>0</v>
      </c>
      <c r="F57" s="76">
        <v>7475.55</v>
      </c>
      <c r="G57" s="76">
        <v>0</v>
      </c>
      <c r="H57" s="76">
        <v>7475.55</v>
      </c>
      <c r="I57" s="76">
        <v>0</v>
      </c>
      <c r="J57" s="76">
        <v>0</v>
      </c>
      <c r="M57" s="76">
        <f>+Table1[[#This Row],[Column7]]+Table1[[#This Row],[คอลัมน์3]]-Table1[[#This Row],[คอลัมน์2]]</f>
        <v>0</v>
      </c>
      <c r="N57" s="76">
        <f>+Table1[[#This Row],[Column8]]+Table1[[#This Row],[คอลัมน์2]]-Table1[[#This Row],[คอลัมน์3]]</f>
        <v>7475.55</v>
      </c>
      <c r="O57" s="67">
        <v>0</v>
      </c>
      <c r="P57" s="67">
        <v>0</v>
      </c>
      <c r="Q57" s="67">
        <v>0</v>
      </c>
      <c r="R57" s="67">
        <v>0</v>
      </c>
      <c r="S57" s="67">
        <v>0</v>
      </c>
      <c r="T57" s="67">
        <v>0</v>
      </c>
      <c r="U57" s="67">
        <v>0</v>
      </c>
      <c r="V57" s="67">
        <v>0</v>
      </c>
      <c r="W57" s="76">
        <v>0</v>
      </c>
      <c r="X57" s="76">
        <v>0</v>
      </c>
      <c r="Y57" s="67">
        <v>0</v>
      </c>
      <c r="Z57" s="67">
        <v>0</v>
      </c>
      <c r="AA57" s="67">
        <v>0</v>
      </c>
      <c r="AB57" s="67">
        <v>0</v>
      </c>
      <c r="AC57" s="67" t="s">
        <v>1307</v>
      </c>
      <c r="AE57" s="67" t="s">
        <v>1160</v>
      </c>
      <c r="AF57" s="67" t="s">
        <v>1160</v>
      </c>
      <c r="AK57" s="76">
        <f>+Table1[[#This Row],[Column11]]</f>
        <v>0</v>
      </c>
      <c r="AL57" s="78">
        <f>+Table1[[#This Row],[Column12]]</f>
        <v>7475.55</v>
      </c>
    </row>
    <row r="58" spans="1:38" x14ac:dyDescent="0.3">
      <c r="A58" s="67" t="s">
        <v>1155</v>
      </c>
      <c r="B58" s="67">
        <v>1</v>
      </c>
      <c r="C58" s="67" t="s">
        <v>1308</v>
      </c>
      <c r="D58" s="67" t="s">
        <v>1309</v>
      </c>
      <c r="E58" s="76">
        <v>0</v>
      </c>
      <c r="F58" s="76">
        <v>34524.199999999997</v>
      </c>
      <c r="G58" s="76">
        <v>0</v>
      </c>
      <c r="H58" s="76">
        <v>34524.199999999997</v>
      </c>
      <c r="I58" s="76">
        <v>0</v>
      </c>
      <c r="J58" s="76">
        <v>0</v>
      </c>
      <c r="M58" s="76">
        <f>+Table1[[#This Row],[Column7]]+Table1[[#This Row],[คอลัมน์3]]-Table1[[#This Row],[คอลัมน์2]]</f>
        <v>0</v>
      </c>
      <c r="N58" s="76">
        <f>+Table1[[#This Row],[Column8]]+Table1[[#This Row],[คอลัมน์2]]-Table1[[#This Row],[คอลัมน์3]]</f>
        <v>34524.199999999997</v>
      </c>
      <c r="O58" s="67">
        <v>0</v>
      </c>
      <c r="P58" s="67">
        <v>0</v>
      </c>
      <c r="Q58" s="67">
        <v>0</v>
      </c>
      <c r="R58" s="67">
        <v>0</v>
      </c>
      <c r="S58" s="67">
        <v>0</v>
      </c>
      <c r="T58" s="67">
        <v>0</v>
      </c>
      <c r="U58" s="67">
        <v>0</v>
      </c>
      <c r="V58" s="67">
        <v>0</v>
      </c>
      <c r="W58" s="76">
        <v>0</v>
      </c>
      <c r="X58" s="76">
        <v>0</v>
      </c>
      <c r="Y58" s="67">
        <v>0</v>
      </c>
      <c r="Z58" s="67">
        <v>0</v>
      </c>
      <c r="AA58" s="67">
        <v>0</v>
      </c>
      <c r="AB58" s="67">
        <v>0</v>
      </c>
      <c r="AC58" s="67" t="s">
        <v>1310</v>
      </c>
      <c r="AE58" s="67" t="s">
        <v>1160</v>
      </c>
      <c r="AF58" s="67" t="s">
        <v>1160</v>
      </c>
      <c r="AK58" s="76">
        <f>+Table1[[#This Row],[Column11]]</f>
        <v>0</v>
      </c>
      <c r="AL58" s="78">
        <f>+Table1[[#This Row],[Column12]]</f>
        <v>34524.199999999997</v>
      </c>
    </row>
    <row r="59" spans="1:38" x14ac:dyDescent="0.3">
      <c r="A59" s="67" t="s">
        <v>1155</v>
      </c>
      <c r="B59" s="67">
        <v>1</v>
      </c>
      <c r="C59" s="67" t="s">
        <v>116</v>
      </c>
      <c r="D59" s="67" t="s">
        <v>1311</v>
      </c>
      <c r="E59" s="76">
        <v>0</v>
      </c>
      <c r="F59" s="76">
        <v>1743000</v>
      </c>
      <c r="G59" s="76">
        <v>0</v>
      </c>
      <c r="H59" s="76">
        <v>1743000</v>
      </c>
      <c r="I59" s="76">
        <v>0</v>
      </c>
      <c r="J59" s="76">
        <v>0</v>
      </c>
      <c r="M59" s="76">
        <f>+Table1[[#This Row],[Column7]]+Table1[[#This Row],[คอลัมน์3]]-Table1[[#This Row],[คอลัมน์2]]</f>
        <v>0</v>
      </c>
      <c r="N59" s="76">
        <f>+Table1[[#This Row],[Column8]]+Table1[[#This Row],[คอลัมน์2]]-Table1[[#This Row],[คอลัมน์3]]</f>
        <v>1743000</v>
      </c>
      <c r="O59" s="67">
        <v>0</v>
      </c>
      <c r="P59" s="67">
        <v>0</v>
      </c>
      <c r="Q59" s="67">
        <v>0</v>
      </c>
      <c r="R59" s="67">
        <v>0</v>
      </c>
      <c r="S59" s="67">
        <v>0</v>
      </c>
      <c r="T59" s="67">
        <v>0</v>
      </c>
      <c r="U59" s="67">
        <v>0</v>
      </c>
      <c r="V59" s="67">
        <v>0</v>
      </c>
      <c r="W59" s="76">
        <v>0</v>
      </c>
      <c r="X59" s="76">
        <v>0</v>
      </c>
      <c r="Y59" s="67">
        <v>0</v>
      </c>
      <c r="Z59" s="67">
        <v>0</v>
      </c>
      <c r="AA59" s="67">
        <v>0</v>
      </c>
      <c r="AB59" s="67">
        <v>0</v>
      </c>
      <c r="AC59" s="67" t="s">
        <v>1312</v>
      </c>
      <c r="AE59" s="67" t="s">
        <v>1160</v>
      </c>
      <c r="AF59" s="67" t="s">
        <v>1160</v>
      </c>
      <c r="AK59" s="76">
        <f>+Table1[[#This Row],[Column11]]</f>
        <v>0</v>
      </c>
      <c r="AL59" s="75">
        <f>+Table1[[#This Row],[Column12]]</f>
        <v>1743000</v>
      </c>
    </row>
    <row r="60" spans="1:38" x14ac:dyDescent="0.3">
      <c r="A60" s="67" t="s">
        <v>1155</v>
      </c>
      <c r="B60" s="67">
        <v>1</v>
      </c>
      <c r="C60" s="67" t="s">
        <v>1313</v>
      </c>
      <c r="D60" s="67" t="s">
        <v>1314</v>
      </c>
      <c r="E60" s="76">
        <v>0</v>
      </c>
      <c r="F60" s="76">
        <v>10000</v>
      </c>
      <c r="G60" s="76">
        <v>0</v>
      </c>
      <c r="H60" s="76">
        <v>10000</v>
      </c>
      <c r="I60" s="76">
        <v>0</v>
      </c>
      <c r="J60" s="76">
        <v>0</v>
      </c>
      <c r="M60" s="76">
        <f>+Table1[[#This Row],[Column7]]+Table1[[#This Row],[คอลัมน์3]]-Table1[[#This Row],[คอลัมน์2]]</f>
        <v>0</v>
      </c>
      <c r="N60" s="76">
        <f>+Table1[[#This Row],[Column8]]+Table1[[#This Row],[คอลัมน์2]]-Table1[[#This Row],[คอลัมน์3]]</f>
        <v>10000</v>
      </c>
      <c r="O60" s="67">
        <v>0</v>
      </c>
      <c r="P60" s="67">
        <v>0</v>
      </c>
      <c r="Q60" s="67">
        <v>0</v>
      </c>
      <c r="R60" s="67">
        <v>0</v>
      </c>
      <c r="S60" s="67">
        <v>0</v>
      </c>
      <c r="T60" s="67">
        <v>0</v>
      </c>
      <c r="U60" s="67">
        <v>0</v>
      </c>
      <c r="V60" s="67">
        <v>0</v>
      </c>
      <c r="W60" s="76">
        <v>0</v>
      </c>
      <c r="X60" s="76">
        <v>0</v>
      </c>
      <c r="Y60" s="67">
        <v>0</v>
      </c>
      <c r="Z60" s="67">
        <v>0</v>
      </c>
      <c r="AA60" s="67">
        <v>0</v>
      </c>
      <c r="AB60" s="67">
        <v>0</v>
      </c>
      <c r="AC60" s="67" t="s">
        <v>1315</v>
      </c>
      <c r="AD60" s="67" t="s">
        <v>1316</v>
      </c>
      <c r="AE60" s="67" t="s">
        <v>1160</v>
      </c>
      <c r="AF60" s="67" t="s">
        <v>1160</v>
      </c>
      <c r="AK60" s="76">
        <f>+Table1[[#This Row],[Column11]]</f>
        <v>0</v>
      </c>
      <c r="AL60" s="98">
        <f>+Table1[[#This Row],[Column12]]</f>
        <v>10000</v>
      </c>
    </row>
    <row r="61" spans="1:38" x14ac:dyDescent="0.3">
      <c r="A61" s="67" t="s">
        <v>1155</v>
      </c>
      <c r="B61" s="67">
        <v>1</v>
      </c>
      <c r="C61" s="67" t="s">
        <v>136</v>
      </c>
      <c r="D61" s="67" t="s">
        <v>1317</v>
      </c>
      <c r="E61" s="76">
        <v>0</v>
      </c>
      <c r="F61" s="76">
        <v>331900</v>
      </c>
      <c r="G61" s="76">
        <v>0</v>
      </c>
      <c r="H61" s="76">
        <v>355363</v>
      </c>
      <c r="I61" s="76">
        <v>0</v>
      </c>
      <c r="J61" s="76">
        <v>0</v>
      </c>
      <c r="M61" s="76">
        <f>+Table1[[#This Row],[Column7]]+Table1[[#This Row],[คอลัมน์3]]-Table1[[#This Row],[คอลัมน์2]]</f>
        <v>0</v>
      </c>
      <c r="N61" s="76">
        <f>+Table1[[#This Row],[Column8]]+Table1[[#This Row],[คอลัมน์2]]-Table1[[#This Row],[คอลัมน์3]]</f>
        <v>355363</v>
      </c>
      <c r="O61" s="67">
        <v>0</v>
      </c>
      <c r="P61" s="67">
        <v>0</v>
      </c>
      <c r="Q61" s="67">
        <v>0</v>
      </c>
      <c r="R61" s="67">
        <v>0</v>
      </c>
      <c r="S61" s="67">
        <v>0</v>
      </c>
      <c r="T61" s="67">
        <v>0</v>
      </c>
      <c r="U61" s="67">
        <v>0</v>
      </c>
      <c r="V61" s="67">
        <v>0</v>
      </c>
      <c r="W61" s="76">
        <v>0</v>
      </c>
      <c r="X61" s="76">
        <v>23463</v>
      </c>
      <c r="Y61" s="67">
        <v>0</v>
      </c>
      <c r="Z61" s="67">
        <v>0</v>
      </c>
      <c r="AA61" s="67">
        <v>0</v>
      </c>
      <c r="AB61" s="67">
        <v>0</v>
      </c>
      <c r="AC61" s="67" t="s">
        <v>1318</v>
      </c>
      <c r="AE61" s="67" t="s">
        <v>1160</v>
      </c>
      <c r="AF61" s="67" t="s">
        <v>1160</v>
      </c>
      <c r="AK61" s="76">
        <f>+Table1[[#This Row],[Column11]]</f>
        <v>0</v>
      </c>
      <c r="AL61" s="98">
        <f>+Table1[[#This Row],[Column12]]</f>
        <v>355363</v>
      </c>
    </row>
    <row r="62" spans="1:38" x14ac:dyDescent="0.3">
      <c r="A62" s="67" t="s">
        <v>1155</v>
      </c>
      <c r="B62" s="67">
        <v>1</v>
      </c>
      <c r="C62" s="67" t="s">
        <v>1319</v>
      </c>
      <c r="D62" s="67" t="s">
        <v>1320</v>
      </c>
      <c r="E62" s="76">
        <v>0</v>
      </c>
      <c r="F62" s="76">
        <v>61500</v>
      </c>
      <c r="G62" s="76">
        <v>0</v>
      </c>
      <c r="H62" s="76">
        <v>61500</v>
      </c>
      <c r="I62" s="76">
        <v>0</v>
      </c>
      <c r="J62" s="76">
        <v>0</v>
      </c>
      <c r="M62" s="76">
        <f>+Table1[[#This Row],[Column7]]+Table1[[#This Row],[คอลัมน์3]]-Table1[[#This Row],[คอลัมน์2]]</f>
        <v>0</v>
      </c>
      <c r="N62" s="76">
        <f>+Table1[[#This Row],[Column8]]+Table1[[#This Row],[คอลัมน์2]]-Table1[[#This Row],[คอลัมน์3]]</f>
        <v>61500</v>
      </c>
      <c r="O62" s="67">
        <v>0</v>
      </c>
      <c r="P62" s="67">
        <v>0</v>
      </c>
      <c r="Q62" s="67">
        <v>0</v>
      </c>
      <c r="R62" s="67">
        <v>0</v>
      </c>
      <c r="S62" s="67">
        <v>0</v>
      </c>
      <c r="T62" s="67">
        <v>0</v>
      </c>
      <c r="U62" s="67">
        <v>0</v>
      </c>
      <c r="V62" s="67">
        <v>0</v>
      </c>
      <c r="W62" s="76">
        <v>0</v>
      </c>
      <c r="X62" s="76">
        <v>0</v>
      </c>
      <c r="Y62" s="67">
        <v>0</v>
      </c>
      <c r="Z62" s="67">
        <v>0</v>
      </c>
      <c r="AA62" s="67">
        <v>0</v>
      </c>
      <c r="AB62" s="67">
        <v>0</v>
      </c>
      <c r="AC62" s="67" t="s">
        <v>1321</v>
      </c>
      <c r="AD62" s="67" t="s">
        <v>1322</v>
      </c>
      <c r="AE62" s="67" t="s">
        <v>1160</v>
      </c>
      <c r="AF62" s="67" t="s">
        <v>1160</v>
      </c>
      <c r="AK62" s="76">
        <f>+Table1[[#This Row],[Column11]]</f>
        <v>0</v>
      </c>
      <c r="AL62" s="83">
        <f>+Table1[[#This Row],[Column12]]</f>
        <v>61500</v>
      </c>
    </row>
    <row r="63" spans="1:38" x14ac:dyDescent="0.3">
      <c r="A63" s="67" t="s">
        <v>1155</v>
      </c>
      <c r="B63" s="67">
        <v>1</v>
      </c>
      <c r="C63" s="67" t="s">
        <v>149</v>
      </c>
      <c r="D63" s="67" t="s">
        <v>1323</v>
      </c>
      <c r="E63" s="76">
        <v>0</v>
      </c>
      <c r="F63" s="76">
        <v>167246</v>
      </c>
      <c r="G63" s="76">
        <v>0</v>
      </c>
      <c r="H63" s="76">
        <v>167246</v>
      </c>
      <c r="I63" s="76">
        <v>0</v>
      </c>
      <c r="J63" s="76">
        <v>0</v>
      </c>
      <c r="M63" s="76">
        <f>+Table1[[#This Row],[Column7]]+Table1[[#This Row],[คอลัมน์3]]-Table1[[#This Row],[คอลัมน์2]]</f>
        <v>0</v>
      </c>
      <c r="N63" s="76">
        <f>+Table1[[#This Row],[Column8]]+Table1[[#This Row],[คอลัมน์2]]-Table1[[#This Row],[คอลัมน์3]]</f>
        <v>167246</v>
      </c>
      <c r="O63" s="67">
        <v>0</v>
      </c>
      <c r="P63" s="67">
        <v>0</v>
      </c>
      <c r="Q63" s="67">
        <v>0</v>
      </c>
      <c r="R63" s="67">
        <v>0</v>
      </c>
      <c r="S63" s="67">
        <v>0</v>
      </c>
      <c r="T63" s="67">
        <v>0</v>
      </c>
      <c r="U63" s="67">
        <v>0</v>
      </c>
      <c r="V63" s="67">
        <v>0</v>
      </c>
      <c r="W63" s="76">
        <v>0</v>
      </c>
      <c r="X63" s="76">
        <v>0</v>
      </c>
      <c r="Y63" s="67">
        <v>0</v>
      </c>
      <c r="Z63" s="67">
        <v>0</v>
      </c>
      <c r="AA63" s="67">
        <v>0</v>
      </c>
      <c r="AB63" s="67">
        <v>0</v>
      </c>
      <c r="AC63" s="67" t="s">
        <v>1324</v>
      </c>
      <c r="AE63" s="67" t="s">
        <v>1160</v>
      </c>
      <c r="AF63" s="67" t="s">
        <v>1160</v>
      </c>
      <c r="AK63" s="76">
        <f>+Table1[[#This Row],[Column11]]</f>
        <v>0</v>
      </c>
      <c r="AL63" s="83">
        <f>+Table1[[#This Row],[Column12]]</f>
        <v>167246</v>
      </c>
    </row>
    <row r="64" spans="1:38" x14ac:dyDescent="0.3">
      <c r="A64" s="67" t="s">
        <v>1155</v>
      </c>
      <c r="B64" s="67">
        <v>1</v>
      </c>
      <c r="C64" s="67" t="s">
        <v>882</v>
      </c>
      <c r="D64" s="67" t="s">
        <v>1325</v>
      </c>
      <c r="E64" s="76">
        <v>0</v>
      </c>
      <c r="F64" s="76">
        <v>79219570.010000005</v>
      </c>
      <c r="G64" s="76">
        <v>0</v>
      </c>
      <c r="H64" s="76">
        <v>79219570.010000005</v>
      </c>
      <c r="I64" s="76">
        <v>0</v>
      </c>
      <c r="J64" s="76">
        <v>0</v>
      </c>
      <c r="M64" s="76">
        <f>+Table1[[#This Row],[Column7]]+Table1[[#This Row],[คอลัมน์3]]-Table1[[#This Row],[คอลัมน์2]]</f>
        <v>0</v>
      </c>
      <c r="N64" s="76">
        <f>+Table1[[#This Row],[Column8]]+Table1[[#This Row],[คอลัมน์2]]-Table1[[#This Row],[คอลัมน์3]]</f>
        <v>79219570.010000005</v>
      </c>
      <c r="O64" s="67">
        <v>0</v>
      </c>
      <c r="P64" s="67">
        <v>0</v>
      </c>
      <c r="Q64" s="67">
        <v>0</v>
      </c>
      <c r="R64" s="67">
        <v>0</v>
      </c>
      <c r="S64" s="67">
        <v>0</v>
      </c>
      <c r="T64" s="67">
        <v>0</v>
      </c>
      <c r="U64" s="67">
        <v>0</v>
      </c>
      <c r="V64" s="67">
        <v>0</v>
      </c>
      <c r="W64" s="76">
        <v>0</v>
      </c>
      <c r="X64" s="76">
        <v>0</v>
      </c>
      <c r="Y64" s="67">
        <v>0</v>
      </c>
      <c r="Z64" s="67">
        <v>0</v>
      </c>
      <c r="AA64" s="67">
        <v>0</v>
      </c>
      <c r="AB64" s="67">
        <v>0</v>
      </c>
      <c r="AC64" s="67" t="s">
        <v>1326</v>
      </c>
      <c r="AE64" s="67" t="s">
        <v>1160</v>
      </c>
      <c r="AF64" s="67" t="s">
        <v>1160</v>
      </c>
      <c r="AJ64" s="76">
        <f>+F168*0.85</f>
        <v>18522036.069499981</v>
      </c>
      <c r="AK64" s="76">
        <f>+Table1[[#This Row],[Column11]]</f>
        <v>0</v>
      </c>
      <c r="AL64" s="90">
        <f>+Table1[[#This Row],[Column12]]+AJ64</f>
        <v>97741606.07949999</v>
      </c>
    </row>
    <row r="65" spans="1:38" x14ac:dyDescent="0.3">
      <c r="A65" s="67" t="s">
        <v>1155</v>
      </c>
      <c r="B65" s="67">
        <v>1</v>
      </c>
      <c r="C65" s="67" t="s">
        <v>881</v>
      </c>
      <c r="D65" s="67" t="s">
        <v>1327</v>
      </c>
      <c r="E65" s="76">
        <v>0</v>
      </c>
      <c r="F65" s="76">
        <v>28863609.579999998</v>
      </c>
      <c r="G65" s="76">
        <v>0</v>
      </c>
      <c r="H65" s="76">
        <v>28863609.579999998</v>
      </c>
      <c r="I65" s="76">
        <v>0</v>
      </c>
      <c r="J65" s="76">
        <v>0</v>
      </c>
      <c r="M65" s="76">
        <f>+Table1[[#This Row],[Column7]]+Table1[[#This Row],[คอลัมน์3]]-Table1[[#This Row],[คอลัมน์2]]</f>
        <v>0</v>
      </c>
      <c r="N65" s="76">
        <f>+Table1[[#This Row],[Column8]]+Table1[[#This Row],[คอลัมน์2]]-Table1[[#This Row],[คอลัมน์3]]</f>
        <v>28863609.579999998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76">
        <v>0</v>
      </c>
      <c r="X65" s="76">
        <v>0</v>
      </c>
      <c r="Y65" s="67">
        <v>0</v>
      </c>
      <c r="Z65" s="67">
        <v>0</v>
      </c>
      <c r="AA65" s="67">
        <v>0</v>
      </c>
      <c r="AB65" s="67">
        <v>0</v>
      </c>
      <c r="AC65" s="67" t="s">
        <v>1328</v>
      </c>
      <c r="AE65" s="67" t="s">
        <v>1160</v>
      </c>
      <c r="AF65" s="67" t="s">
        <v>1160</v>
      </c>
      <c r="AJ65" s="76">
        <f>+F168*0.15</f>
        <v>3268594.6004999969</v>
      </c>
      <c r="AK65" s="76">
        <f>+Table1[[#This Row],[Column11]]</f>
        <v>0</v>
      </c>
      <c r="AL65" s="90">
        <f>+Table1[[#This Row],[Column12]]+AJ65</f>
        <v>32132204.180499993</v>
      </c>
    </row>
    <row r="66" spans="1:38" x14ac:dyDescent="0.3">
      <c r="A66" s="67" t="s">
        <v>1155</v>
      </c>
      <c r="B66" s="67">
        <v>1</v>
      </c>
      <c r="C66" s="67" t="s">
        <v>868</v>
      </c>
      <c r="D66" s="67" t="s">
        <v>1329</v>
      </c>
      <c r="E66" s="76">
        <v>0</v>
      </c>
      <c r="F66" s="76">
        <v>0</v>
      </c>
      <c r="G66" s="76">
        <v>0</v>
      </c>
      <c r="H66" s="76">
        <v>2295356.12</v>
      </c>
      <c r="I66" s="76">
        <v>0</v>
      </c>
      <c r="J66" s="76">
        <v>0</v>
      </c>
      <c r="M66" s="76">
        <f>+Table1[[#This Row],[Column7]]+Table1[[#This Row],[คอลัมน์3]]-Table1[[#This Row],[คอลัมน์2]]</f>
        <v>0</v>
      </c>
      <c r="N66" s="76">
        <f>+Table1[[#This Row],[Column8]]+Table1[[#This Row],[คอลัมน์2]]-Table1[[#This Row],[คอลัมน์3]]</f>
        <v>2295356.12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76">
        <v>0</v>
      </c>
      <c r="X66" s="76">
        <v>2295356.12</v>
      </c>
      <c r="Y66" s="67">
        <v>0</v>
      </c>
      <c r="Z66" s="67">
        <v>0</v>
      </c>
      <c r="AA66" s="67">
        <v>0</v>
      </c>
      <c r="AB66" s="67">
        <v>0</v>
      </c>
      <c r="AC66" s="67" t="s">
        <v>1330</v>
      </c>
      <c r="AE66" s="67" t="s">
        <v>1160</v>
      </c>
      <c r="AF66" s="67" t="s">
        <v>1160</v>
      </c>
      <c r="AI66" s="76">
        <f>+W168</f>
        <v>131561.45999999996</v>
      </c>
      <c r="AK66" s="76">
        <f>+Table1[[#This Row],[Column11]]</f>
        <v>0</v>
      </c>
      <c r="AL66" s="90">
        <f>+Table1[[#This Row],[Column12]]-AI66</f>
        <v>2163794.66</v>
      </c>
    </row>
    <row r="67" spans="1:38" x14ac:dyDescent="0.3">
      <c r="A67" s="67" t="s">
        <v>1155</v>
      </c>
      <c r="B67" s="67">
        <v>1</v>
      </c>
      <c r="C67" s="67" t="s">
        <v>154</v>
      </c>
      <c r="D67" s="67" t="s">
        <v>1331</v>
      </c>
      <c r="E67" s="76">
        <v>0</v>
      </c>
      <c r="F67" s="76">
        <v>1800</v>
      </c>
      <c r="G67" s="76">
        <v>0</v>
      </c>
      <c r="H67" s="76">
        <v>1800</v>
      </c>
      <c r="I67" s="76">
        <v>0</v>
      </c>
      <c r="J67" s="76">
        <v>0</v>
      </c>
      <c r="M67" s="76">
        <f>+Table1[[#This Row],[Column7]]+Table1[[#This Row],[คอลัมน์3]]-Table1[[#This Row],[คอลัมน์2]]</f>
        <v>0</v>
      </c>
      <c r="N67" s="76">
        <f>+Table1[[#This Row],[Column8]]+Table1[[#This Row],[คอลัมน์2]]-Table1[[#This Row],[คอลัมน์3]]</f>
        <v>1800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0</v>
      </c>
      <c r="U67" s="67">
        <v>0</v>
      </c>
      <c r="V67" s="67">
        <v>0</v>
      </c>
      <c r="W67" s="76">
        <v>0</v>
      </c>
      <c r="X67" s="76">
        <v>0</v>
      </c>
      <c r="Y67" s="67">
        <v>0</v>
      </c>
      <c r="Z67" s="67">
        <v>0</v>
      </c>
      <c r="AA67" s="67">
        <v>0</v>
      </c>
      <c r="AB67" s="67">
        <v>0</v>
      </c>
      <c r="AC67" s="67" t="s">
        <v>1332</v>
      </c>
      <c r="AE67" s="67" t="s">
        <v>1160</v>
      </c>
      <c r="AF67" s="67" t="s">
        <v>1160</v>
      </c>
      <c r="AG67" s="76">
        <f>+Table1[[#This Row],[Column11]]</f>
        <v>0</v>
      </c>
      <c r="AH67" s="80">
        <f>+Table1[[#This Row],[Column12]]</f>
        <v>1800</v>
      </c>
    </row>
    <row r="68" spans="1:38" x14ac:dyDescent="0.3">
      <c r="A68" s="67" t="s">
        <v>1155</v>
      </c>
      <c r="B68" s="67">
        <v>1</v>
      </c>
      <c r="C68" s="67" t="s">
        <v>156</v>
      </c>
      <c r="D68" s="67" t="s">
        <v>1333</v>
      </c>
      <c r="E68" s="76">
        <v>0</v>
      </c>
      <c r="F68" s="76">
        <v>1260.8800000000001</v>
      </c>
      <c r="G68" s="76">
        <v>0</v>
      </c>
      <c r="H68" s="76">
        <v>1260.8800000000001</v>
      </c>
      <c r="I68" s="76">
        <v>0</v>
      </c>
      <c r="J68" s="76">
        <v>0</v>
      </c>
      <c r="M68" s="76">
        <f>+Table1[[#This Row],[Column7]]+Table1[[#This Row],[คอลัมน์3]]-Table1[[#This Row],[คอลัมน์2]]</f>
        <v>0</v>
      </c>
      <c r="N68" s="76">
        <f>+Table1[[#This Row],[Column8]]+Table1[[#This Row],[คอลัมน์2]]-Table1[[#This Row],[คอลัมน์3]]</f>
        <v>1260.8800000000001</v>
      </c>
      <c r="O68" s="67">
        <v>0</v>
      </c>
      <c r="P68" s="67">
        <v>0</v>
      </c>
      <c r="Q68" s="67">
        <v>0</v>
      </c>
      <c r="R68" s="67">
        <v>0</v>
      </c>
      <c r="S68" s="67">
        <v>0</v>
      </c>
      <c r="T68" s="67">
        <v>0</v>
      </c>
      <c r="U68" s="67">
        <v>0</v>
      </c>
      <c r="V68" s="67">
        <v>0</v>
      </c>
      <c r="W68" s="76">
        <v>0</v>
      </c>
      <c r="X68" s="76">
        <v>0</v>
      </c>
      <c r="Y68" s="67">
        <v>0</v>
      </c>
      <c r="Z68" s="67">
        <v>0</v>
      </c>
      <c r="AA68" s="67">
        <v>0</v>
      </c>
      <c r="AB68" s="67">
        <v>0</v>
      </c>
      <c r="AC68" s="67" t="s">
        <v>1334</v>
      </c>
      <c r="AE68" s="67" t="s">
        <v>1160</v>
      </c>
      <c r="AF68" s="67" t="s">
        <v>1160</v>
      </c>
      <c r="AG68" s="76">
        <f>+Table1[[#This Row],[Column11]]</f>
        <v>0</v>
      </c>
      <c r="AH68" s="80">
        <f>+Table1[[#This Row],[Column12]]</f>
        <v>1260.8800000000001</v>
      </c>
    </row>
    <row r="69" spans="1:38" x14ac:dyDescent="0.3">
      <c r="A69" s="67" t="s">
        <v>1155</v>
      </c>
      <c r="B69" s="67">
        <v>1</v>
      </c>
      <c r="C69" s="67" t="s">
        <v>158</v>
      </c>
      <c r="D69" s="67" t="s">
        <v>1335</v>
      </c>
      <c r="E69" s="76">
        <v>0</v>
      </c>
      <c r="F69" s="76">
        <v>123855</v>
      </c>
      <c r="G69" s="76">
        <v>0</v>
      </c>
      <c r="H69" s="76">
        <v>123855</v>
      </c>
      <c r="I69" s="76">
        <v>0</v>
      </c>
      <c r="J69" s="76">
        <v>0</v>
      </c>
      <c r="M69" s="76">
        <f>+Table1[[#This Row],[Column7]]+Table1[[#This Row],[คอลัมน์3]]-Table1[[#This Row],[คอลัมน์2]]</f>
        <v>0</v>
      </c>
      <c r="N69" s="76">
        <f>+Table1[[#This Row],[Column8]]+Table1[[#This Row],[คอลัมน์2]]-Table1[[#This Row],[คอลัมน์3]]</f>
        <v>123855</v>
      </c>
      <c r="O69" s="67">
        <v>0</v>
      </c>
      <c r="P69" s="67">
        <v>0</v>
      </c>
      <c r="Q69" s="67">
        <v>0</v>
      </c>
      <c r="R69" s="67">
        <v>0</v>
      </c>
      <c r="S69" s="67">
        <v>0</v>
      </c>
      <c r="T69" s="67">
        <v>0</v>
      </c>
      <c r="U69" s="67">
        <v>0</v>
      </c>
      <c r="V69" s="67">
        <v>0</v>
      </c>
      <c r="W69" s="76">
        <v>0</v>
      </c>
      <c r="X69" s="76">
        <v>0</v>
      </c>
      <c r="Y69" s="67">
        <v>0</v>
      </c>
      <c r="Z69" s="67">
        <v>0</v>
      </c>
      <c r="AA69" s="67">
        <v>0</v>
      </c>
      <c r="AB69" s="67">
        <v>0</v>
      </c>
      <c r="AC69" s="67" t="s">
        <v>1336</v>
      </c>
      <c r="AE69" s="67" t="s">
        <v>1160</v>
      </c>
      <c r="AF69" s="67" t="s">
        <v>1160</v>
      </c>
      <c r="AG69" s="76">
        <f>+Table1[[#This Row],[Column11]]</f>
        <v>0</v>
      </c>
      <c r="AH69" s="80">
        <f>+Table1[[#This Row],[Column12]]</f>
        <v>123855</v>
      </c>
    </row>
    <row r="70" spans="1:38" x14ac:dyDescent="0.3">
      <c r="A70" s="67" t="s">
        <v>1155</v>
      </c>
      <c r="B70" s="67">
        <v>1</v>
      </c>
      <c r="C70" s="67" t="s">
        <v>160</v>
      </c>
      <c r="D70" s="67" t="s">
        <v>1337</v>
      </c>
      <c r="E70" s="76">
        <v>0</v>
      </c>
      <c r="F70" s="76">
        <v>119761.47</v>
      </c>
      <c r="G70" s="76">
        <v>0</v>
      </c>
      <c r="H70" s="76">
        <v>119761.47</v>
      </c>
      <c r="I70" s="76">
        <v>0</v>
      </c>
      <c r="J70" s="76">
        <v>0</v>
      </c>
      <c r="M70" s="76">
        <f>+Table1[[#This Row],[Column7]]+Table1[[#This Row],[คอลัมน์3]]-Table1[[#This Row],[คอลัมน์2]]</f>
        <v>0</v>
      </c>
      <c r="N70" s="76">
        <f>+Table1[[#This Row],[Column8]]+Table1[[#This Row],[คอลัมน์2]]-Table1[[#This Row],[คอลัมน์3]]</f>
        <v>119761.47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</v>
      </c>
      <c r="W70" s="76">
        <v>0</v>
      </c>
      <c r="X70" s="76">
        <v>0</v>
      </c>
      <c r="Y70" s="67">
        <v>0</v>
      </c>
      <c r="Z70" s="67">
        <v>0</v>
      </c>
      <c r="AA70" s="67">
        <v>0</v>
      </c>
      <c r="AB70" s="67">
        <v>0</v>
      </c>
      <c r="AC70" s="67" t="s">
        <v>1338</v>
      </c>
      <c r="AE70" s="67" t="s">
        <v>1160</v>
      </c>
      <c r="AF70" s="67" t="s">
        <v>1160</v>
      </c>
      <c r="AG70" s="76">
        <f>+Table1[[#This Row],[Column11]]</f>
        <v>0</v>
      </c>
      <c r="AH70" s="80">
        <f>+Table1[[#This Row],[Column12]]</f>
        <v>119761.47</v>
      </c>
    </row>
    <row r="71" spans="1:38" x14ac:dyDescent="0.3">
      <c r="A71" s="67" t="s">
        <v>1155</v>
      </c>
      <c r="B71" s="67">
        <v>1</v>
      </c>
      <c r="C71" s="67" t="s">
        <v>184</v>
      </c>
      <c r="D71" s="67" t="s">
        <v>1339</v>
      </c>
      <c r="E71" s="76">
        <v>0</v>
      </c>
      <c r="F71" s="76">
        <v>611.1</v>
      </c>
      <c r="G71" s="76">
        <v>0</v>
      </c>
      <c r="H71" s="76">
        <v>611.1</v>
      </c>
      <c r="I71" s="76">
        <v>0</v>
      </c>
      <c r="J71" s="76">
        <v>0</v>
      </c>
      <c r="M71" s="76">
        <f>+Table1[[#This Row],[Column7]]+Table1[[#This Row],[คอลัมน์3]]-Table1[[#This Row],[คอลัมน์2]]</f>
        <v>0</v>
      </c>
      <c r="N71" s="76">
        <f>+Table1[[#This Row],[Column8]]+Table1[[#This Row],[คอลัมน์2]]-Table1[[#This Row],[คอลัมน์3]]</f>
        <v>611.1</v>
      </c>
      <c r="O71" s="67">
        <v>0</v>
      </c>
      <c r="P71" s="67">
        <v>0</v>
      </c>
      <c r="Q71" s="67">
        <v>0</v>
      </c>
      <c r="R71" s="67">
        <v>0</v>
      </c>
      <c r="S71" s="67">
        <v>0</v>
      </c>
      <c r="T71" s="67">
        <v>0</v>
      </c>
      <c r="U71" s="67">
        <v>0</v>
      </c>
      <c r="V71" s="67">
        <v>0</v>
      </c>
      <c r="W71" s="76">
        <v>0</v>
      </c>
      <c r="X71" s="76">
        <v>0</v>
      </c>
      <c r="Y71" s="67">
        <v>0</v>
      </c>
      <c r="Z71" s="67">
        <v>0</v>
      </c>
      <c r="AA71" s="67">
        <v>0</v>
      </c>
      <c r="AB71" s="67">
        <v>0</v>
      </c>
      <c r="AC71" s="67" t="s">
        <v>1340</v>
      </c>
      <c r="AE71" s="67" t="s">
        <v>1160</v>
      </c>
      <c r="AF71" s="67" t="s">
        <v>1160</v>
      </c>
      <c r="AG71" s="76">
        <f>+Table1[[#This Row],[Column11]]</f>
        <v>0</v>
      </c>
      <c r="AH71" s="77">
        <f>+Table1[[#This Row],[Column12]]</f>
        <v>611.1</v>
      </c>
    </row>
    <row r="72" spans="1:38" x14ac:dyDescent="0.3">
      <c r="A72" s="67" t="s">
        <v>1155</v>
      </c>
      <c r="B72" s="67">
        <v>1</v>
      </c>
      <c r="C72" s="67" t="s">
        <v>188</v>
      </c>
      <c r="D72" s="67" t="s">
        <v>1341</v>
      </c>
      <c r="E72" s="76">
        <v>0</v>
      </c>
      <c r="F72" s="76">
        <v>3500</v>
      </c>
      <c r="G72" s="76">
        <v>0</v>
      </c>
      <c r="H72" s="76">
        <v>3500</v>
      </c>
      <c r="I72" s="76">
        <v>0</v>
      </c>
      <c r="J72" s="76">
        <v>0</v>
      </c>
      <c r="M72" s="76">
        <f>+Table1[[#This Row],[Column7]]+Table1[[#This Row],[คอลัมน์3]]-Table1[[#This Row],[คอลัมน์2]]</f>
        <v>0</v>
      </c>
      <c r="N72" s="76">
        <f>+Table1[[#This Row],[Column8]]+Table1[[#This Row],[คอลัมน์2]]-Table1[[#This Row],[คอลัมน์3]]</f>
        <v>3500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76">
        <v>0</v>
      </c>
      <c r="X72" s="76">
        <v>0</v>
      </c>
      <c r="Y72" s="67">
        <v>0</v>
      </c>
      <c r="Z72" s="67">
        <v>0</v>
      </c>
      <c r="AA72" s="67">
        <v>0</v>
      </c>
      <c r="AB72" s="67">
        <v>0</v>
      </c>
      <c r="AC72" s="67" t="s">
        <v>1342</v>
      </c>
      <c r="AE72" s="67" t="s">
        <v>1160</v>
      </c>
      <c r="AF72" s="67" t="s">
        <v>1160</v>
      </c>
      <c r="AG72" s="76">
        <f>+Table1[[#This Row],[Column11]]</f>
        <v>0</v>
      </c>
      <c r="AH72" s="77">
        <f>+Table1[[#This Row],[Column12]]</f>
        <v>3500</v>
      </c>
    </row>
    <row r="73" spans="1:38" x14ac:dyDescent="0.3">
      <c r="A73" s="67" t="s">
        <v>1155</v>
      </c>
      <c r="B73" s="67">
        <v>1</v>
      </c>
      <c r="C73" s="67" t="s">
        <v>190</v>
      </c>
      <c r="D73" s="67" t="s">
        <v>1343</v>
      </c>
      <c r="E73" s="76">
        <v>0</v>
      </c>
      <c r="F73" s="76">
        <v>43510</v>
      </c>
      <c r="G73" s="76">
        <v>0</v>
      </c>
      <c r="H73" s="76">
        <v>43510</v>
      </c>
      <c r="I73" s="76">
        <v>0</v>
      </c>
      <c r="J73" s="76">
        <v>0</v>
      </c>
      <c r="M73" s="76">
        <f>+Table1[[#This Row],[Column7]]+Table1[[#This Row],[คอลัมน์3]]-Table1[[#This Row],[คอลัมน์2]]</f>
        <v>0</v>
      </c>
      <c r="N73" s="76">
        <f>+Table1[[#This Row],[Column8]]+Table1[[#This Row],[คอลัมน์2]]-Table1[[#This Row],[คอลัมน์3]]</f>
        <v>43510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76">
        <v>0</v>
      </c>
      <c r="X73" s="76">
        <v>0</v>
      </c>
      <c r="Y73" s="67">
        <v>0</v>
      </c>
      <c r="Z73" s="67">
        <v>0</v>
      </c>
      <c r="AA73" s="67">
        <v>0</v>
      </c>
      <c r="AB73" s="67">
        <v>0</v>
      </c>
      <c r="AC73" s="67" t="s">
        <v>1344</v>
      </c>
      <c r="AE73" s="67" t="s">
        <v>1160</v>
      </c>
      <c r="AF73" s="67" t="s">
        <v>1160</v>
      </c>
      <c r="AG73" s="76">
        <f>+Table1[[#This Row],[Column11]]</f>
        <v>0</v>
      </c>
      <c r="AH73" s="77">
        <f>+Table1[[#This Row],[Column12]]</f>
        <v>43510</v>
      </c>
    </row>
    <row r="74" spans="1:38" x14ac:dyDescent="0.3">
      <c r="A74" s="67" t="s">
        <v>1155</v>
      </c>
      <c r="B74" s="67">
        <v>1</v>
      </c>
      <c r="C74" s="67" t="s">
        <v>198</v>
      </c>
      <c r="D74" s="67" t="s">
        <v>1345</v>
      </c>
      <c r="E74" s="76">
        <v>0</v>
      </c>
      <c r="F74" s="76">
        <v>460</v>
      </c>
      <c r="G74" s="76">
        <v>0</v>
      </c>
      <c r="H74" s="76">
        <v>460</v>
      </c>
      <c r="I74" s="76">
        <v>0</v>
      </c>
      <c r="J74" s="76">
        <v>0</v>
      </c>
      <c r="M74" s="76">
        <f>+Table1[[#This Row],[Column7]]+Table1[[#This Row],[คอลัมน์3]]-Table1[[#This Row],[คอลัมน์2]]</f>
        <v>0</v>
      </c>
      <c r="N74" s="76">
        <f>+Table1[[#This Row],[Column8]]+Table1[[#This Row],[คอลัมน์2]]-Table1[[#This Row],[คอลัมน์3]]</f>
        <v>460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0</v>
      </c>
      <c r="U74" s="67">
        <v>0</v>
      </c>
      <c r="V74" s="67">
        <v>0</v>
      </c>
      <c r="W74" s="76">
        <v>0</v>
      </c>
      <c r="X74" s="76">
        <v>0</v>
      </c>
      <c r="Y74" s="67">
        <v>0</v>
      </c>
      <c r="Z74" s="67">
        <v>0</v>
      </c>
      <c r="AA74" s="67">
        <v>0</v>
      </c>
      <c r="AB74" s="67">
        <v>0</v>
      </c>
      <c r="AC74" s="67" t="s">
        <v>1346</v>
      </c>
      <c r="AE74" s="67" t="s">
        <v>1160</v>
      </c>
      <c r="AF74" s="67" t="s">
        <v>1160</v>
      </c>
      <c r="AG74" s="76">
        <f>+Table1[[#This Row],[Column11]]</f>
        <v>0</v>
      </c>
      <c r="AH74" s="77">
        <f>+Table1[[#This Row],[Column12]]</f>
        <v>460</v>
      </c>
    </row>
    <row r="75" spans="1:38" x14ac:dyDescent="0.3">
      <c r="A75" s="67" t="s">
        <v>1155</v>
      </c>
      <c r="B75" s="67">
        <v>1</v>
      </c>
      <c r="C75" s="67" t="s">
        <v>232</v>
      </c>
      <c r="D75" s="67" t="s">
        <v>1347</v>
      </c>
      <c r="E75" s="76">
        <v>0</v>
      </c>
      <c r="F75" s="76">
        <v>1280</v>
      </c>
      <c r="G75" s="76">
        <v>0</v>
      </c>
      <c r="H75" s="76">
        <v>1280</v>
      </c>
      <c r="I75" s="76">
        <v>0</v>
      </c>
      <c r="J75" s="76">
        <v>0</v>
      </c>
      <c r="M75" s="76">
        <f>+Table1[[#This Row],[Column7]]+Table1[[#This Row],[คอลัมน์3]]-Table1[[#This Row],[คอลัมน์2]]</f>
        <v>0</v>
      </c>
      <c r="N75" s="76">
        <f>+Table1[[#This Row],[Column8]]+Table1[[#This Row],[คอลัมน์2]]-Table1[[#This Row],[คอลัมน์3]]</f>
        <v>1280</v>
      </c>
      <c r="O75" s="67">
        <v>0</v>
      </c>
      <c r="P75" s="67">
        <v>0</v>
      </c>
      <c r="Q75" s="67">
        <v>0</v>
      </c>
      <c r="R75" s="67">
        <v>0</v>
      </c>
      <c r="S75" s="67">
        <v>0</v>
      </c>
      <c r="T75" s="67">
        <v>0</v>
      </c>
      <c r="U75" s="67">
        <v>0</v>
      </c>
      <c r="V75" s="67">
        <v>0</v>
      </c>
      <c r="W75" s="76">
        <v>0</v>
      </c>
      <c r="X75" s="76">
        <v>0</v>
      </c>
      <c r="Y75" s="67">
        <v>0</v>
      </c>
      <c r="Z75" s="67">
        <v>0</v>
      </c>
      <c r="AA75" s="67">
        <v>0</v>
      </c>
      <c r="AB75" s="67">
        <v>0</v>
      </c>
      <c r="AC75" s="67" t="s">
        <v>1348</v>
      </c>
      <c r="AE75" s="67" t="s">
        <v>1160</v>
      </c>
      <c r="AF75" s="67" t="s">
        <v>1160</v>
      </c>
      <c r="AG75" s="76">
        <f>+Table1[[#This Row],[Column11]]</f>
        <v>0</v>
      </c>
      <c r="AH75" s="77">
        <f>+Table1[[#This Row],[Column12]]</f>
        <v>1280</v>
      </c>
    </row>
    <row r="76" spans="1:38" x14ac:dyDescent="0.3">
      <c r="A76" s="67" t="s">
        <v>1155</v>
      </c>
      <c r="B76" s="67">
        <v>1</v>
      </c>
      <c r="C76" s="67" t="s">
        <v>238</v>
      </c>
      <c r="D76" s="67" t="s">
        <v>1349</v>
      </c>
      <c r="E76" s="76">
        <v>0</v>
      </c>
      <c r="F76" s="76">
        <v>1840</v>
      </c>
      <c r="G76" s="76">
        <v>0</v>
      </c>
      <c r="H76" s="76">
        <v>1840</v>
      </c>
      <c r="I76" s="76">
        <v>0</v>
      </c>
      <c r="J76" s="76">
        <v>0</v>
      </c>
      <c r="M76" s="76">
        <f>+Table1[[#This Row],[Column7]]+Table1[[#This Row],[คอลัมน์3]]-Table1[[#This Row],[คอลัมน์2]]</f>
        <v>0</v>
      </c>
      <c r="N76" s="76">
        <f>+Table1[[#This Row],[Column8]]+Table1[[#This Row],[คอลัมน์2]]-Table1[[#This Row],[คอลัมน์3]]</f>
        <v>1840</v>
      </c>
      <c r="O76" s="67">
        <v>0</v>
      </c>
      <c r="P76" s="67">
        <v>0</v>
      </c>
      <c r="Q76" s="67">
        <v>0</v>
      </c>
      <c r="R76" s="67">
        <v>0</v>
      </c>
      <c r="S76" s="67">
        <v>0</v>
      </c>
      <c r="T76" s="67">
        <v>0</v>
      </c>
      <c r="U76" s="67">
        <v>0</v>
      </c>
      <c r="V76" s="67">
        <v>0</v>
      </c>
      <c r="W76" s="76">
        <v>0</v>
      </c>
      <c r="X76" s="76">
        <v>0</v>
      </c>
      <c r="Y76" s="67">
        <v>0</v>
      </c>
      <c r="Z76" s="67">
        <v>0</v>
      </c>
      <c r="AA76" s="67">
        <v>0</v>
      </c>
      <c r="AB76" s="67">
        <v>0</v>
      </c>
      <c r="AC76" s="67" t="s">
        <v>1350</v>
      </c>
      <c r="AE76" s="67" t="s">
        <v>1160</v>
      </c>
      <c r="AF76" s="67" t="s">
        <v>1160</v>
      </c>
      <c r="AG76" s="76">
        <f>+Table1[[#This Row],[Column11]]</f>
        <v>0</v>
      </c>
      <c r="AH76" s="77">
        <f>+Table1[[#This Row],[Column12]]</f>
        <v>1840</v>
      </c>
    </row>
    <row r="77" spans="1:38" x14ac:dyDescent="0.3">
      <c r="A77" s="67" t="s">
        <v>1155</v>
      </c>
      <c r="B77" s="67">
        <v>1</v>
      </c>
      <c r="C77" s="67" t="s">
        <v>243</v>
      </c>
      <c r="D77" s="67" t="s">
        <v>1351</v>
      </c>
      <c r="E77" s="76">
        <v>0</v>
      </c>
      <c r="F77" s="76">
        <v>2000</v>
      </c>
      <c r="G77" s="76">
        <v>0</v>
      </c>
      <c r="H77" s="76">
        <v>2000</v>
      </c>
      <c r="I77" s="76">
        <v>0</v>
      </c>
      <c r="J77" s="76">
        <v>0</v>
      </c>
      <c r="M77" s="76">
        <f>+Table1[[#This Row],[Column7]]+Table1[[#This Row],[คอลัมน์3]]-Table1[[#This Row],[คอลัมน์2]]</f>
        <v>0</v>
      </c>
      <c r="N77" s="76">
        <f>+Table1[[#This Row],[Column8]]+Table1[[#This Row],[คอลัมน์2]]-Table1[[#This Row],[คอลัมน์3]]</f>
        <v>2000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0</v>
      </c>
      <c r="U77" s="67">
        <v>0</v>
      </c>
      <c r="V77" s="67">
        <v>0</v>
      </c>
      <c r="W77" s="76">
        <v>0</v>
      </c>
      <c r="X77" s="76">
        <v>0</v>
      </c>
      <c r="Y77" s="67">
        <v>0</v>
      </c>
      <c r="Z77" s="67">
        <v>0</v>
      </c>
      <c r="AA77" s="67">
        <v>0</v>
      </c>
      <c r="AB77" s="67">
        <v>0</v>
      </c>
      <c r="AC77" s="67" t="s">
        <v>1352</v>
      </c>
      <c r="AE77" s="67" t="s">
        <v>1160</v>
      </c>
      <c r="AF77" s="67" t="s">
        <v>1160</v>
      </c>
      <c r="AG77" s="76">
        <f>+Table1[[#This Row],[Column11]]</f>
        <v>0</v>
      </c>
      <c r="AH77" s="77">
        <f>+Table1[[#This Row],[Column12]]</f>
        <v>2000</v>
      </c>
    </row>
    <row r="78" spans="1:38" x14ac:dyDescent="0.3">
      <c r="A78" s="67" t="s">
        <v>1155</v>
      </c>
      <c r="B78" s="67">
        <v>1</v>
      </c>
      <c r="C78" s="67" t="s">
        <v>1353</v>
      </c>
      <c r="D78" s="67" t="s">
        <v>1354</v>
      </c>
      <c r="E78" s="76">
        <v>0</v>
      </c>
      <c r="F78" s="76">
        <v>6000</v>
      </c>
      <c r="G78" s="76">
        <v>0</v>
      </c>
      <c r="H78" s="76">
        <v>6000</v>
      </c>
      <c r="I78" s="76">
        <v>0</v>
      </c>
      <c r="J78" s="76">
        <v>0</v>
      </c>
      <c r="M78" s="76">
        <f>+Table1[[#This Row],[Column7]]+Table1[[#This Row],[คอลัมน์3]]-Table1[[#This Row],[คอลัมน์2]]</f>
        <v>0</v>
      </c>
      <c r="N78" s="76">
        <f>+Table1[[#This Row],[Column8]]+Table1[[#This Row],[คอลัมน์2]]-Table1[[#This Row],[คอลัมน์3]]</f>
        <v>6000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76">
        <v>0</v>
      </c>
      <c r="X78" s="76">
        <v>0</v>
      </c>
      <c r="Y78" s="67">
        <v>0</v>
      </c>
      <c r="Z78" s="67">
        <v>0</v>
      </c>
      <c r="AA78" s="67">
        <v>0</v>
      </c>
      <c r="AB78" s="67">
        <v>0</v>
      </c>
      <c r="AC78" s="67" t="s">
        <v>1355</v>
      </c>
      <c r="AE78" s="67" t="s">
        <v>1160</v>
      </c>
      <c r="AF78" s="67" t="s">
        <v>1160</v>
      </c>
      <c r="AG78" s="76">
        <f>+Table1[[#This Row],[Column11]]</f>
        <v>0</v>
      </c>
      <c r="AH78" s="77">
        <f>+Table1[[#This Row],[Column12]]</f>
        <v>6000</v>
      </c>
    </row>
    <row r="79" spans="1:38" x14ac:dyDescent="0.3">
      <c r="A79" s="67" t="s">
        <v>1155</v>
      </c>
      <c r="B79" s="67">
        <v>1</v>
      </c>
      <c r="C79" s="67" t="s">
        <v>251</v>
      </c>
      <c r="D79" s="67" t="s">
        <v>1356</v>
      </c>
      <c r="E79" s="76">
        <v>0</v>
      </c>
      <c r="F79" s="76">
        <v>200</v>
      </c>
      <c r="G79" s="76">
        <v>0</v>
      </c>
      <c r="H79" s="76">
        <v>200</v>
      </c>
      <c r="I79" s="76">
        <v>0</v>
      </c>
      <c r="J79" s="76">
        <v>0</v>
      </c>
      <c r="M79" s="76">
        <f>+Table1[[#This Row],[Column7]]+Table1[[#This Row],[คอลัมน์3]]-Table1[[#This Row],[คอลัมน์2]]</f>
        <v>0</v>
      </c>
      <c r="N79" s="76">
        <f>+Table1[[#This Row],[Column8]]+Table1[[#This Row],[คอลัมน์2]]-Table1[[#This Row],[คอลัมน์3]]</f>
        <v>200</v>
      </c>
      <c r="O79" s="67">
        <v>0</v>
      </c>
      <c r="P79" s="67">
        <v>0</v>
      </c>
      <c r="Q79" s="67">
        <v>0</v>
      </c>
      <c r="R79" s="67">
        <v>0</v>
      </c>
      <c r="S79" s="67">
        <v>0</v>
      </c>
      <c r="T79" s="67">
        <v>0</v>
      </c>
      <c r="U79" s="67">
        <v>0</v>
      </c>
      <c r="V79" s="67">
        <v>0</v>
      </c>
      <c r="W79" s="76">
        <v>0</v>
      </c>
      <c r="X79" s="76">
        <v>0</v>
      </c>
      <c r="Y79" s="67">
        <v>0</v>
      </c>
      <c r="Z79" s="67">
        <v>0</v>
      </c>
      <c r="AA79" s="67">
        <v>0</v>
      </c>
      <c r="AB79" s="67">
        <v>0</v>
      </c>
      <c r="AC79" s="67" t="s">
        <v>1357</v>
      </c>
      <c r="AE79" s="67" t="s">
        <v>1160</v>
      </c>
      <c r="AF79" s="67" t="s">
        <v>1160</v>
      </c>
      <c r="AG79" s="76">
        <f>+Table1[[#This Row],[Column11]]</f>
        <v>0</v>
      </c>
      <c r="AH79" s="77">
        <f>+Table1[[#This Row],[Column12]]</f>
        <v>200</v>
      </c>
    </row>
    <row r="80" spans="1:38" x14ac:dyDescent="0.3">
      <c r="A80" s="67" t="s">
        <v>1155</v>
      </c>
      <c r="B80" s="67">
        <v>1</v>
      </c>
      <c r="C80" s="67" t="s">
        <v>256</v>
      </c>
      <c r="D80" s="67" t="s">
        <v>1358</v>
      </c>
      <c r="E80" s="76">
        <v>0</v>
      </c>
      <c r="F80" s="76">
        <v>13950</v>
      </c>
      <c r="G80" s="76">
        <v>0</v>
      </c>
      <c r="H80" s="76">
        <v>13950</v>
      </c>
      <c r="I80" s="76">
        <v>0</v>
      </c>
      <c r="J80" s="76">
        <v>0</v>
      </c>
      <c r="M80" s="76">
        <f>+Table1[[#This Row],[Column7]]+Table1[[#This Row],[คอลัมน์3]]-Table1[[#This Row],[คอลัมน์2]]</f>
        <v>0</v>
      </c>
      <c r="N80" s="76">
        <f>+Table1[[#This Row],[Column8]]+Table1[[#This Row],[คอลัมน์2]]-Table1[[#This Row],[คอลัมน์3]]</f>
        <v>13950</v>
      </c>
      <c r="O80" s="67">
        <v>0</v>
      </c>
      <c r="P80" s="67">
        <v>0</v>
      </c>
      <c r="Q80" s="67">
        <v>0</v>
      </c>
      <c r="R80" s="67">
        <v>0</v>
      </c>
      <c r="S80" s="67">
        <v>0</v>
      </c>
      <c r="T80" s="67">
        <v>0</v>
      </c>
      <c r="U80" s="67">
        <v>0</v>
      </c>
      <c r="V80" s="67">
        <v>0</v>
      </c>
      <c r="W80" s="76">
        <v>0</v>
      </c>
      <c r="X80" s="76">
        <v>0</v>
      </c>
      <c r="Y80" s="67">
        <v>0</v>
      </c>
      <c r="Z80" s="67">
        <v>0</v>
      </c>
      <c r="AA80" s="67">
        <v>0</v>
      </c>
      <c r="AB80" s="67">
        <v>0</v>
      </c>
      <c r="AC80" s="67" t="s">
        <v>1359</v>
      </c>
      <c r="AE80" s="67" t="s">
        <v>1160</v>
      </c>
      <c r="AF80" s="67" t="s">
        <v>1160</v>
      </c>
      <c r="AG80" s="76">
        <f>+Table1[[#This Row],[Column11]]</f>
        <v>0</v>
      </c>
      <c r="AH80" s="78">
        <f>+Table1[[#This Row],[Column12]]</f>
        <v>13950</v>
      </c>
    </row>
    <row r="81" spans="1:34" x14ac:dyDescent="0.3">
      <c r="A81" s="67" t="s">
        <v>1155</v>
      </c>
      <c r="B81" s="67">
        <v>1</v>
      </c>
      <c r="C81" s="67" t="s">
        <v>272</v>
      </c>
      <c r="D81" s="67" t="s">
        <v>1360</v>
      </c>
      <c r="E81" s="76">
        <v>0</v>
      </c>
      <c r="F81" s="76">
        <v>8700</v>
      </c>
      <c r="G81" s="76">
        <v>0</v>
      </c>
      <c r="H81" s="76">
        <v>8700</v>
      </c>
      <c r="I81" s="76">
        <v>0</v>
      </c>
      <c r="J81" s="76">
        <v>0</v>
      </c>
      <c r="M81" s="76">
        <f>+Table1[[#This Row],[Column7]]+Table1[[#This Row],[คอลัมน์3]]-Table1[[#This Row],[คอลัมน์2]]</f>
        <v>0</v>
      </c>
      <c r="N81" s="76">
        <f>+Table1[[#This Row],[Column8]]+Table1[[#This Row],[คอลัมน์2]]-Table1[[#This Row],[คอลัมน์3]]</f>
        <v>8700</v>
      </c>
      <c r="O81" s="67">
        <v>0</v>
      </c>
      <c r="P81" s="67">
        <v>0</v>
      </c>
      <c r="Q81" s="67">
        <v>0</v>
      </c>
      <c r="R81" s="67">
        <v>0</v>
      </c>
      <c r="S81" s="67">
        <v>0</v>
      </c>
      <c r="T81" s="67">
        <v>0</v>
      </c>
      <c r="U81" s="67">
        <v>0</v>
      </c>
      <c r="V81" s="67">
        <v>0</v>
      </c>
      <c r="W81" s="76">
        <v>0</v>
      </c>
      <c r="X81" s="76">
        <v>0</v>
      </c>
      <c r="Y81" s="67">
        <v>0</v>
      </c>
      <c r="Z81" s="67">
        <v>0</v>
      </c>
      <c r="AA81" s="67">
        <v>0</v>
      </c>
      <c r="AB81" s="67">
        <v>0</v>
      </c>
      <c r="AC81" s="67" t="s">
        <v>1361</v>
      </c>
      <c r="AE81" s="67" t="s">
        <v>1160</v>
      </c>
      <c r="AF81" s="67" t="s">
        <v>1160</v>
      </c>
      <c r="AG81" s="76">
        <f>+Table1[[#This Row],[Column11]]</f>
        <v>0</v>
      </c>
      <c r="AH81" s="78">
        <f>+Table1[[#This Row],[Column12]]</f>
        <v>8700</v>
      </c>
    </row>
    <row r="82" spans="1:34" x14ac:dyDescent="0.3">
      <c r="A82" s="67" t="s">
        <v>1155</v>
      </c>
      <c r="B82" s="67">
        <v>1</v>
      </c>
      <c r="C82" s="67" t="s">
        <v>285</v>
      </c>
      <c r="D82" s="67" t="s">
        <v>1362</v>
      </c>
      <c r="E82" s="76">
        <v>0</v>
      </c>
      <c r="F82" s="76">
        <v>5000</v>
      </c>
      <c r="G82" s="76">
        <v>0</v>
      </c>
      <c r="H82" s="76">
        <v>5000</v>
      </c>
      <c r="I82" s="76">
        <v>0</v>
      </c>
      <c r="J82" s="76">
        <v>0</v>
      </c>
      <c r="M82" s="76">
        <f>+Table1[[#This Row],[Column7]]+Table1[[#This Row],[คอลัมน์3]]-Table1[[#This Row],[คอลัมน์2]]</f>
        <v>0</v>
      </c>
      <c r="N82" s="76">
        <f>+Table1[[#This Row],[Column8]]+Table1[[#This Row],[คอลัมน์2]]-Table1[[#This Row],[คอลัมน์3]]</f>
        <v>5000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76">
        <v>0</v>
      </c>
      <c r="X82" s="76">
        <v>0</v>
      </c>
      <c r="Y82" s="67">
        <v>0</v>
      </c>
      <c r="Z82" s="67">
        <v>0</v>
      </c>
      <c r="AA82" s="67">
        <v>0</v>
      </c>
      <c r="AB82" s="67">
        <v>0</v>
      </c>
      <c r="AC82" s="67" t="s">
        <v>1363</v>
      </c>
      <c r="AE82" s="67" t="s">
        <v>1160</v>
      </c>
      <c r="AF82" s="67" t="s">
        <v>1160</v>
      </c>
      <c r="AG82" s="76">
        <f>+Table1[[#This Row],[Column11]]</f>
        <v>0</v>
      </c>
      <c r="AH82" s="89">
        <f>+Table1[[#This Row],[Column12]]</f>
        <v>5000</v>
      </c>
    </row>
    <row r="83" spans="1:34" x14ac:dyDescent="0.3">
      <c r="A83" s="67" t="s">
        <v>1155</v>
      </c>
      <c r="B83" s="67">
        <v>1</v>
      </c>
      <c r="C83" s="67" t="s">
        <v>293</v>
      </c>
      <c r="D83" s="67" t="s">
        <v>1364</v>
      </c>
      <c r="E83" s="76">
        <v>0</v>
      </c>
      <c r="F83" s="76">
        <v>3385.5</v>
      </c>
      <c r="G83" s="76">
        <v>0</v>
      </c>
      <c r="H83" s="76">
        <v>3385.5</v>
      </c>
      <c r="I83" s="76">
        <v>0</v>
      </c>
      <c r="J83" s="76">
        <v>0</v>
      </c>
      <c r="M83" s="76">
        <f>+Table1[[#This Row],[Column7]]+Table1[[#This Row],[คอลัมน์3]]-Table1[[#This Row],[คอลัมน์2]]</f>
        <v>0</v>
      </c>
      <c r="N83" s="76">
        <f>+Table1[[#This Row],[Column8]]+Table1[[#This Row],[คอลัมน์2]]-Table1[[#This Row],[คอลัมน์3]]</f>
        <v>3385.5</v>
      </c>
      <c r="O83" s="67">
        <v>0</v>
      </c>
      <c r="P83" s="67">
        <v>0</v>
      </c>
      <c r="Q83" s="67">
        <v>0</v>
      </c>
      <c r="R83" s="67">
        <v>0</v>
      </c>
      <c r="S83" s="67">
        <v>0</v>
      </c>
      <c r="T83" s="67">
        <v>0</v>
      </c>
      <c r="U83" s="67">
        <v>0</v>
      </c>
      <c r="V83" s="67">
        <v>0</v>
      </c>
      <c r="W83" s="76">
        <v>0</v>
      </c>
      <c r="X83" s="76">
        <v>0</v>
      </c>
      <c r="Y83" s="67">
        <v>0</v>
      </c>
      <c r="Z83" s="67">
        <v>0</v>
      </c>
      <c r="AA83" s="67">
        <v>0</v>
      </c>
      <c r="AB83" s="67">
        <v>0</v>
      </c>
      <c r="AC83" s="67" t="s">
        <v>1365</v>
      </c>
      <c r="AE83" s="67" t="s">
        <v>1160</v>
      </c>
      <c r="AF83" s="67" t="s">
        <v>1160</v>
      </c>
      <c r="AG83" s="76">
        <f>+Table1[[#This Row],[Column11]]</f>
        <v>0</v>
      </c>
      <c r="AH83" s="89">
        <f>+Table1[[#This Row],[Column12]]</f>
        <v>3385.5</v>
      </c>
    </row>
    <row r="84" spans="1:34" x14ac:dyDescent="0.3">
      <c r="A84" s="67" t="s">
        <v>1155</v>
      </c>
      <c r="B84" s="67">
        <v>1</v>
      </c>
      <c r="C84" s="67" t="s">
        <v>309</v>
      </c>
      <c r="D84" s="67" t="s">
        <v>1366</v>
      </c>
      <c r="E84" s="76">
        <v>0</v>
      </c>
      <c r="F84" s="76">
        <v>283357.65999999997</v>
      </c>
      <c r="G84" s="76">
        <v>0</v>
      </c>
      <c r="H84" s="76">
        <v>283357.65999999997</v>
      </c>
      <c r="I84" s="76">
        <v>0</v>
      </c>
      <c r="J84" s="76">
        <v>0</v>
      </c>
      <c r="M84" s="76">
        <f>+Table1[[#This Row],[Column7]]+Table1[[#This Row],[คอลัมน์3]]-Table1[[#This Row],[คอลัมน์2]]</f>
        <v>0</v>
      </c>
      <c r="N84" s="76">
        <f>+Table1[[#This Row],[Column8]]+Table1[[#This Row],[คอลัมน์2]]-Table1[[#This Row],[คอลัมน์3]]</f>
        <v>283357.65999999997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7">
        <v>0</v>
      </c>
      <c r="V84" s="67">
        <v>0</v>
      </c>
      <c r="W84" s="76">
        <v>0</v>
      </c>
      <c r="X84" s="76">
        <v>0</v>
      </c>
      <c r="Y84" s="67">
        <v>0</v>
      </c>
      <c r="Z84" s="67">
        <v>0</v>
      </c>
      <c r="AA84" s="67">
        <v>0</v>
      </c>
      <c r="AB84" s="67">
        <v>0</v>
      </c>
      <c r="AC84" s="67" t="s">
        <v>1367</v>
      </c>
      <c r="AE84" s="67" t="s">
        <v>1160</v>
      </c>
      <c r="AF84" s="67" t="s">
        <v>1160</v>
      </c>
      <c r="AG84" s="76">
        <f>+Table1[[#This Row],[Column11]]</f>
        <v>0</v>
      </c>
      <c r="AH84" s="75">
        <f>+Table1[[#This Row],[Column12]]</f>
        <v>283357.65999999997</v>
      </c>
    </row>
    <row r="85" spans="1:34" x14ac:dyDescent="0.3">
      <c r="A85" s="67" t="s">
        <v>1155</v>
      </c>
      <c r="B85" s="67">
        <v>1</v>
      </c>
      <c r="C85" s="67" t="s">
        <v>311</v>
      </c>
      <c r="D85" s="67" t="s">
        <v>1368</v>
      </c>
      <c r="E85" s="76">
        <v>0</v>
      </c>
      <c r="F85" s="76">
        <v>74191.520000000004</v>
      </c>
      <c r="G85" s="76">
        <v>0</v>
      </c>
      <c r="H85" s="76">
        <v>74191.520000000004</v>
      </c>
      <c r="I85" s="76">
        <v>0</v>
      </c>
      <c r="J85" s="76">
        <v>0</v>
      </c>
      <c r="M85" s="76">
        <f>+Table1[[#This Row],[Column7]]+Table1[[#This Row],[คอลัมน์3]]-Table1[[#This Row],[คอลัมน์2]]</f>
        <v>0</v>
      </c>
      <c r="N85" s="76">
        <f>+Table1[[#This Row],[Column8]]+Table1[[#This Row],[คอลัมน์2]]-Table1[[#This Row],[คอลัมน์3]]</f>
        <v>74191.520000000004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0</v>
      </c>
      <c r="W85" s="76">
        <v>0</v>
      </c>
      <c r="X85" s="76">
        <v>0</v>
      </c>
      <c r="Y85" s="67">
        <v>0</v>
      </c>
      <c r="Z85" s="67">
        <v>0</v>
      </c>
      <c r="AA85" s="67">
        <v>0</v>
      </c>
      <c r="AB85" s="67">
        <v>0</v>
      </c>
      <c r="AC85" s="67" t="s">
        <v>1369</v>
      </c>
      <c r="AE85" s="67" t="s">
        <v>1160</v>
      </c>
      <c r="AF85" s="67" t="s">
        <v>1160</v>
      </c>
      <c r="AG85" s="76">
        <f>+Table1[[#This Row],[Column11]]</f>
        <v>0</v>
      </c>
      <c r="AH85" s="75">
        <f>+Table1[[#This Row],[Column12]]</f>
        <v>74191.520000000004</v>
      </c>
    </row>
    <row r="86" spans="1:34" x14ac:dyDescent="0.3">
      <c r="A86" s="67" t="s">
        <v>1155</v>
      </c>
      <c r="B86" s="67">
        <v>1</v>
      </c>
      <c r="C86" s="67" t="s">
        <v>325</v>
      </c>
      <c r="D86" s="67" t="s">
        <v>1370</v>
      </c>
      <c r="E86" s="76">
        <v>0</v>
      </c>
      <c r="F86" s="76">
        <v>926769</v>
      </c>
      <c r="G86" s="76">
        <v>0</v>
      </c>
      <c r="H86" s="76">
        <v>926769</v>
      </c>
      <c r="I86" s="76">
        <v>0</v>
      </c>
      <c r="J86" s="76">
        <v>0</v>
      </c>
      <c r="M86" s="76">
        <f>+Table1[[#This Row],[Column7]]+Table1[[#This Row],[คอลัมน์3]]-Table1[[#This Row],[คอลัมน์2]]</f>
        <v>0</v>
      </c>
      <c r="N86" s="76">
        <f>+Table1[[#This Row],[Column8]]+Table1[[#This Row],[คอลัมน์2]]-Table1[[#This Row],[คอลัมน์3]]</f>
        <v>926769</v>
      </c>
      <c r="O86" s="67">
        <v>0</v>
      </c>
      <c r="P86" s="67">
        <v>0</v>
      </c>
      <c r="Q86" s="67">
        <v>0</v>
      </c>
      <c r="R86" s="67">
        <v>0</v>
      </c>
      <c r="S86" s="67">
        <v>0</v>
      </c>
      <c r="T86" s="67">
        <v>0</v>
      </c>
      <c r="U86" s="67">
        <v>0</v>
      </c>
      <c r="V86" s="67">
        <v>0</v>
      </c>
      <c r="W86" s="76">
        <v>0</v>
      </c>
      <c r="X86" s="76">
        <v>0</v>
      </c>
      <c r="Y86" s="67">
        <v>0</v>
      </c>
      <c r="Z86" s="67">
        <v>0</v>
      </c>
      <c r="AA86" s="67">
        <v>0</v>
      </c>
      <c r="AB86" s="67">
        <v>0</v>
      </c>
      <c r="AC86" s="67" t="s">
        <v>1371</v>
      </c>
      <c r="AE86" s="67" t="s">
        <v>1160</v>
      </c>
      <c r="AF86" s="67" t="s">
        <v>1160</v>
      </c>
      <c r="AG86" s="76">
        <f>+Table1[[#This Row],[Column11]]</f>
        <v>0</v>
      </c>
      <c r="AH86" s="77">
        <f>+Table1[[#This Row],[Column12]]</f>
        <v>926769</v>
      </c>
    </row>
    <row r="87" spans="1:34" x14ac:dyDescent="0.3">
      <c r="A87" s="67" t="s">
        <v>1155</v>
      </c>
      <c r="B87" s="67">
        <v>1</v>
      </c>
      <c r="C87" s="67" t="s">
        <v>327</v>
      </c>
      <c r="D87" s="67" t="s">
        <v>1372</v>
      </c>
      <c r="E87" s="76">
        <v>0</v>
      </c>
      <c r="F87" s="76">
        <v>25800</v>
      </c>
      <c r="G87" s="76">
        <v>0</v>
      </c>
      <c r="H87" s="76">
        <v>25800</v>
      </c>
      <c r="I87" s="76">
        <v>0</v>
      </c>
      <c r="J87" s="76">
        <v>0</v>
      </c>
      <c r="M87" s="76">
        <f>+Table1[[#This Row],[Column7]]+Table1[[#This Row],[คอลัมน์3]]-Table1[[#This Row],[คอลัมน์2]]</f>
        <v>0</v>
      </c>
      <c r="N87" s="76">
        <f>+Table1[[#This Row],[Column8]]+Table1[[#This Row],[คอลัมน์2]]-Table1[[#This Row],[คอลัมน์3]]</f>
        <v>25800</v>
      </c>
      <c r="O87" s="67">
        <v>0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76">
        <v>0</v>
      </c>
      <c r="X87" s="76">
        <v>0</v>
      </c>
      <c r="Y87" s="67">
        <v>0</v>
      </c>
      <c r="Z87" s="67">
        <v>0</v>
      </c>
      <c r="AA87" s="67">
        <v>0</v>
      </c>
      <c r="AB87" s="67">
        <v>0</v>
      </c>
      <c r="AC87" s="67" t="s">
        <v>1373</v>
      </c>
      <c r="AE87" s="67" t="s">
        <v>1160</v>
      </c>
      <c r="AF87" s="67" t="s">
        <v>1160</v>
      </c>
      <c r="AG87" s="76">
        <f>+Table1[[#This Row],[Column11]]</f>
        <v>0</v>
      </c>
      <c r="AH87" s="77">
        <f>+Table1[[#This Row],[Column12]]</f>
        <v>25800</v>
      </c>
    </row>
    <row r="88" spans="1:34" x14ac:dyDescent="0.3">
      <c r="A88" s="67" t="s">
        <v>1155</v>
      </c>
      <c r="B88" s="67">
        <v>1</v>
      </c>
      <c r="C88" s="67" t="s">
        <v>357</v>
      </c>
      <c r="D88" s="67" t="s">
        <v>1374</v>
      </c>
      <c r="E88" s="76">
        <v>0</v>
      </c>
      <c r="F88" s="76">
        <v>76500</v>
      </c>
      <c r="G88" s="76">
        <v>0</v>
      </c>
      <c r="H88" s="76">
        <v>76500</v>
      </c>
      <c r="I88" s="76">
        <v>0</v>
      </c>
      <c r="J88" s="76">
        <v>0</v>
      </c>
      <c r="M88" s="76">
        <f>+Table1[[#This Row],[Column7]]+Table1[[#This Row],[คอลัมน์3]]-Table1[[#This Row],[คอลัมน์2]]</f>
        <v>0</v>
      </c>
      <c r="N88" s="76">
        <f>+Table1[[#This Row],[Column8]]+Table1[[#This Row],[คอลัมน์2]]-Table1[[#This Row],[คอลัมน์3]]</f>
        <v>76500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76">
        <v>0</v>
      </c>
      <c r="X88" s="76">
        <v>0</v>
      </c>
      <c r="Y88" s="67">
        <v>0</v>
      </c>
      <c r="Z88" s="67">
        <v>0</v>
      </c>
      <c r="AA88" s="67">
        <v>0</v>
      </c>
      <c r="AB88" s="67">
        <v>0</v>
      </c>
      <c r="AC88" s="67" t="s">
        <v>1375</v>
      </c>
      <c r="AE88" s="67" t="s">
        <v>1160</v>
      </c>
      <c r="AF88" s="67" t="s">
        <v>1160</v>
      </c>
      <c r="AG88" s="76">
        <f>+Table1[[#This Row],[Column11]]</f>
        <v>0</v>
      </c>
      <c r="AH88" s="78">
        <f>+Table1[[#This Row],[Column12]]</f>
        <v>76500</v>
      </c>
    </row>
    <row r="89" spans="1:34" x14ac:dyDescent="0.3">
      <c r="A89" s="67" t="s">
        <v>1155</v>
      </c>
      <c r="B89" s="67">
        <v>1</v>
      </c>
      <c r="C89" s="67" t="s">
        <v>379</v>
      </c>
      <c r="D89" s="67" t="s">
        <v>1376</v>
      </c>
      <c r="E89" s="76">
        <v>0</v>
      </c>
      <c r="F89" s="76">
        <v>13814.96</v>
      </c>
      <c r="G89" s="76">
        <v>0</v>
      </c>
      <c r="H89" s="76">
        <v>13814.96</v>
      </c>
      <c r="I89" s="76">
        <v>0</v>
      </c>
      <c r="J89" s="76">
        <v>0</v>
      </c>
      <c r="M89" s="76">
        <f>+Table1[[#This Row],[Column7]]+Table1[[#This Row],[คอลัมน์3]]-Table1[[#This Row],[คอลัมน์2]]</f>
        <v>0</v>
      </c>
      <c r="N89" s="76">
        <f>+Table1[[#This Row],[Column8]]+Table1[[#This Row],[คอลัมน์2]]-Table1[[#This Row],[คอลัมน์3]]</f>
        <v>13814.96</v>
      </c>
      <c r="O89" s="67">
        <v>0</v>
      </c>
      <c r="P89" s="67">
        <v>0</v>
      </c>
      <c r="Q89" s="67">
        <v>0</v>
      </c>
      <c r="R89" s="67">
        <v>0</v>
      </c>
      <c r="S89" s="67">
        <v>0</v>
      </c>
      <c r="T89" s="67">
        <v>0</v>
      </c>
      <c r="U89" s="67">
        <v>0</v>
      </c>
      <c r="V89" s="67">
        <v>0</v>
      </c>
      <c r="W89" s="76">
        <v>0</v>
      </c>
      <c r="X89" s="76">
        <v>0</v>
      </c>
      <c r="Y89" s="67">
        <v>0</v>
      </c>
      <c r="Z89" s="67">
        <v>0</v>
      </c>
      <c r="AA89" s="67">
        <v>0</v>
      </c>
      <c r="AB89" s="67">
        <v>0</v>
      </c>
      <c r="AC89" s="67" t="s">
        <v>1377</v>
      </c>
      <c r="AE89" s="67" t="s">
        <v>1160</v>
      </c>
      <c r="AF89" s="67" t="s">
        <v>1160</v>
      </c>
      <c r="AG89" s="76">
        <f>+Table1[[#This Row],[Column11]]</f>
        <v>0</v>
      </c>
      <c r="AH89" s="78">
        <f>+Table1[[#This Row],[Column12]]</f>
        <v>13814.96</v>
      </c>
    </row>
    <row r="90" spans="1:34" x14ac:dyDescent="0.3">
      <c r="A90" s="67" t="s">
        <v>1155</v>
      </c>
      <c r="B90" s="67">
        <v>1</v>
      </c>
      <c r="C90" s="67" t="s">
        <v>380</v>
      </c>
      <c r="D90" s="67" t="s">
        <v>1378</v>
      </c>
      <c r="E90" s="76">
        <v>0</v>
      </c>
      <c r="F90" s="76">
        <v>582748.02</v>
      </c>
      <c r="G90" s="76">
        <v>0</v>
      </c>
      <c r="H90" s="76">
        <v>582748.02</v>
      </c>
      <c r="I90" s="76">
        <v>0</v>
      </c>
      <c r="J90" s="76">
        <v>0</v>
      </c>
      <c r="M90" s="76">
        <f>+Table1[[#This Row],[Column7]]+Table1[[#This Row],[คอลัมน์3]]-Table1[[#This Row],[คอลัมน์2]]</f>
        <v>0</v>
      </c>
      <c r="N90" s="76">
        <f>+Table1[[#This Row],[Column8]]+Table1[[#This Row],[คอลัมน์2]]-Table1[[#This Row],[คอลัมน์3]]</f>
        <v>582748.02</v>
      </c>
      <c r="O90" s="67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76">
        <v>0</v>
      </c>
      <c r="X90" s="76">
        <v>0</v>
      </c>
      <c r="Y90" s="67">
        <v>0</v>
      </c>
      <c r="Z90" s="67">
        <v>0</v>
      </c>
      <c r="AA90" s="67">
        <v>0</v>
      </c>
      <c r="AB90" s="67">
        <v>0</v>
      </c>
      <c r="AC90" s="67" t="s">
        <v>1379</v>
      </c>
      <c r="AE90" s="67" t="s">
        <v>1160</v>
      </c>
      <c r="AF90" s="67" t="s">
        <v>1160</v>
      </c>
      <c r="AG90" s="76">
        <f>+Table1[[#This Row],[Column11]]</f>
        <v>0</v>
      </c>
      <c r="AH90" s="90">
        <f>+Table1[[#This Row],[Column12]]</f>
        <v>582748.02</v>
      </c>
    </row>
    <row r="91" spans="1:34" x14ac:dyDescent="0.3">
      <c r="A91" s="67" t="s">
        <v>1155</v>
      </c>
      <c r="B91" s="67">
        <v>1</v>
      </c>
      <c r="C91" s="67" t="s">
        <v>382</v>
      </c>
      <c r="D91" s="67" t="s">
        <v>1380</v>
      </c>
      <c r="E91" s="76">
        <v>0</v>
      </c>
      <c r="F91" s="76">
        <v>11925367.41</v>
      </c>
      <c r="G91" s="76">
        <v>0</v>
      </c>
      <c r="H91" s="76">
        <v>11925367.41</v>
      </c>
      <c r="I91" s="76">
        <v>0</v>
      </c>
      <c r="J91" s="76">
        <v>0</v>
      </c>
      <c r="M91" s="76">
        <f>+Table1[[#This Row],[Column7]]+Table1[[#This Row],[คอลัมน์3]]-Table1[[#This Row],[คอลัมน์2]]</f>
        <v>0</v>
      </c>
      <c r="N91" s="76">
        <f>+Table1[[#This Row],[Column8]]+Table1[[#This Row],[คอลัมน์2]]-Table1[[#This Row],[คอลัมน์3]]</f>
        <v>11925367.41</v>
      </c>
      <c r="O91" s="67">
        <v>0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0</v>
      </c>
      <c r="W91" s="76">
        <v>0</v>
      </c>
      <c r="X91" s="76">
        <v>0</v>
      </c>
      <c r="Y91" s="67">
        <v>0</v>
      </c>
      <c r="Z91" s="67">
        <v>0</v>
      </c>
      <c r="AA91" s="67">
        <v>0</v>
      </c>
      <c r="AB91" s="67">
        <v>0</v>
      </c>
      <c r="AC91" s="67" t="s">
        <v>1381</v>
      </c>
      <c r="AE91" s="67" t="s">
        <v>1160</v>
      </c>
      <c r="AF91" s="67" t="s">
        <v>1160</v>
      </c>
      <c r="AG91" s="76">
        <f>+Table1[[#This Row],[Column11]]</f>
        <v>0</v>
      </c>
      <c r="AH91" s="90">
        <f>+Table1[[#This Row],[Column12]]</f>
        <v>11925367.41</v>
      </c>
    </row>
    <row r="92" spans="1:34" x14ac:dyDescent="0.3">
      <c r="A92" s="67" t="s">
        <v>1155</v>
      </c>
      <c r="B92" s="67">
        <v>1</v>
      </c>
      <c r="C92" s="67" t="s">
        <v>386</v>
      </c>
      <c r="D92" s="67" t="s">
        <v>1382</v>
      </c>
      <c r="E92" s="76">
        <v>0</v>
      </c>
      <c r="F92" s="76">
        <v>3822602.52</v>
      </c>
      <c r="G92" s="76">
        <v>0</v>
      </c>
      <c r="H92" s="76">
        <v>3822602.52</v>
      </c>
      <c r="I92" s="76">
        <v>0</v>
      </c>
      <c r="J92" s="76">
        <v>0</v>
      </c>
      <c r="M92" s="76">
        <f>+Table1[[#This Row],[Column7]]+Table1[[#This Row],[คอลัมน์3]]-Table1[[#This Row],[คอลัมน์2]]</f>
        <v>0</v>
      </c>
      <c r="N92" s="76">
        <f>+Table1[[#This Row],[Column8]]+Table1[[#This Row],[คอลัมน์2]]-Table1[[#This Row],[คอลัมน์3]]</f>
        <v>3822602.52</v>
      </c>
      <c r="O92" s="67">
        <v>0</v>
      </c>
      <c r="P92" s="67">
        <v>0</v>
      </c>
      <c r="Q92" s="67">
        <v>0</v>
      </c>
      <c r="R92" s="67">
        <v>0</v>
      </c>
      <c r="S92" s="67">
        <v>0</v>
      </c>
      <c r="T92" s="67">
        <v>0</v>
      </c>
      <c r="U92" s="67">
        <v>0</v>
      </c>
      <c r="V92" s="67">
        <v>0</v>
      </c>
      <c r="W92" s="76">
        <v>0</v>
      </c>
      <c r="X92" s="76">
        <v>0</v>
      </c>
      <c r="Y92" s="67">
        <v>0</v>
      </c>
      <c r="Z92" s="67">
        <v>0</v>
      </c>
      <c r="AA92" s="67">
        <v>0</v>
      </c>
      <c r="AB92" s="67">
        <v>0</v>
      </c>
      <c r="AC92" s="67" t="s">
        <v>1383</v>
      </c>
      <c r="AE92" s="67" t="s">
        <v>1160</v>
      </c>
      <c r="AF92" s="67" t="s">
        <v>1160</v>
      </c>
      <c r="AG92" s="76">
        <f>+Table1[[#This Row],[Column11]]</f>
        <v>0</v>
      </c>
      <c r="AH92" s="90">
        <f>+Table1[[#This Row],[Column12]]</f>
        <v>3822602.52</v>
      </c>
    </row>
    <row r="93" spans="1:34" x14ac:dyDescent="0.3">
      <c r="A93" s="67" t="s">
        <v>1155</v>
      </c>
      <c r="B93" s="67">
        <v>1</v>
      </c>
      <c r="C93" s="67" t="s">
        <v>388</v>
      </c>
      <c r="D93" s="67" t="s">
        <v>1384</v>
      </c>
      <c r="E93" s="76">
        <v>0</v>
      </c>
      <c r="F93" s="76">
        <v>142164.54999999999</v>
      </c>
      <c r="G93" s="76">
        <v>0</v>
      </c>
      <c r="H93" s="76">
        <v>142164.54999999999</v>
      </c>
      <c r="I93" s="76">
        <v>0</v>
      </c>
      <c r="J93" s="76">
        <v>0</v>
      </c>
      <c r="M93" s="76">
        <f>+Table1[[#This Row],[Column7]]+Table1[[#This Row],[คอลัมน์3]]-Table1[[#This Row],[คอลัมน์2]]</f>
        <v>0</v>
      </c>
      <c r="N93" s="76">
        <f>+Table1[[#This Row],[Column8]]+Table1[[#This Row],[คอลัมน์2]]-Table1[[#This Row],[คอลัมน์3]]</f>
        <v>142164.54999999999</v>
      </c>
      <c r="O93" s="67">
        <v>0</v>
      </c>
      <c r="P93" s="67">
        <v>0</v>
      </c>
      <c r="Q93" s="67">
        <v>0</v>
      </c>
      <c r="R93" s="67">
        <v>0</v>
      </c>
      <c r="S93" s="67">
        <v>0</v>
      </c>
      <c r="T93" s="67">
        <v>0</v>
      </c>
      <c r="U93" s="67">
        <v>0</v>
      </c>
      <c r="V93" s="67">
        <v>0</v>
      </c>
      <c r="W93" s="76">
        <v>0</v>
      </c>
      <c r="X93" s="76">
        <v>0</v>
      </c>
      <c r="Y93" s="67">
        <v>0</v>
      </c>
      <c r="Z93" s="67">
        <v>0</v>
      </c>
      <c r="AA93" s="67">
        <v>0</v>
      </c>
      <c r="AB93" s="67">
        <v>0</v>
      </c>
      <c r="AC93" s="67" t="s">
        <v>1385</v>
      </c>
      <c r="AE93" s="67" t="s">
        <v>1160</v>
      </c>
      <c r="AF93" s="67" t="s">
        <v>1160</v>
      </c>
      <c r="AG93" s="76">
        <f>+Table1[[#This Row],[Column11]]</f>
        <v>0</v>
      </c>
      <c r="AH93" s="90">
        <f>+Table1[[#This Row],[Column12]]</f>
        <v>142164.54999999999</v>
      </c>
    </row>
    <row r="94" spans="1:34" x14ac:dyDescent="0.3">
      <c r="A94" s="67" t="s">
        <v>1155</v>
      </c>
      <c r="B94" s="67">
        <v>1</v>
      </c>
      <c r="C94" s="67" t="s">
        <v>390</v>
      </c>
      <c r="D94" s="67" t="s">
        <v>1386</v>
      </c>
      <c r="E94" s="76">
        <v>0</v>
      </c>
      <c r="F94" s="76">
        <v>5638831.5</v>
      </c>
      <c r="G94" s="76">
        <v>0</v>
      </c>
      <c r="H94" s="76">
        <v>5638831.5</v>
      </c>
      <c r="I94" s="76">
        <v>0</v>
      </c>
      <c r="J94" s="76">
        <v>0</v>
      </c>
      <c r="M94" s="76">
        <f>+Table1[[#This Row],[Column7]]+Table1[[#This Row],[คอลัมน์3]]-Table1[[#This Row],[คอลัมน์2]]</f>
        <v>0</v>
      </c>
      <c r="N94" s="76">
        <f>+Table1[[#This Row],[Column8]]+Table1[[#This Row],[คอลัมน์2]]-Table1[[#This Row],[คอลัมน์3]]</f>
        <v>5638831.5</v>
      </c>
      <c r="O94" s="67">
        <v>0</v>
      </c>
      <c r="P94" s="67">
        <v>0</v>
      </c>
      <c r="Q94" s="67">
        <v>0</v>
      </c>
      <c r="R94" s="67">
        <v>0</v>
      </c>
      <c r="S94" s="67">
        <v>0</v>
      </c>
      <c r="T94" s="67">
        <v>0</v>
      </c>
      <c r="U94" s="67">
        <v>0</v>
      </c>
      <c r="V94" s="67">
        <v>0</v>
      </c>
      <c r="W94" s="76">
        <v>0</v>
      </c>
      <c r="X94" s="76">
        <v>0</v>
      </c>
      <c r="Y94" s="67">
        <v>0</v>
      </c>
      <c r="Z94" s="67">
        <v>0</v>
      </c>
      <c r="AA94" s="67">
        <v>0</v>
      </c>
      <c r="AB94" s="67">
        <v>0</v>
      </c>
      <c r="AC94" s="67" t="s">
        <v>1387</v>
      </c>
      <c r="AE94" s="67" t="s">
        <v>1160</v>
      </c>
      <c r="AF94" s="67" t="s">
        <v>1160</v>
      </c>
      <c r="AG94" s="76">
        <f>+Table1[[#This Row],[Column11]]</f>
        <v>0</v>
      </c>
      <c r="AH94" s="90">
        <f>+Table1[[#This Row],[Column12]]</f>
        <v>5638831.5</v>
      </c>
    </row>
    <row r="95" spans="1:34" x14ac:dyDescent="0.3">
      <c r="A95" s="67" t="s">
        <v>1155</v>
      </c>
      <c r="B95" s="67">
        <v>1</v>
      </c>
      <c r="C95" s="67" t="s">
        <v>399</v>
      </c>
      <c r="D95" s="67" t="s">
        <v>1388</v>
      </c>
      <c r="E95" s="76">
        <v>0</v>
      </c>
      <c r="F95" s="76">
        <v>203229.65</v>
      </c>
      <c r="G95" s="76">
        <v>0</v>
      </c>
      <c r="H95" s="76">
        <v>203229.65</v>
      </c>
      <c r="I95" s="76">
        <v>0</v>
      </c>
      <c r="J95" s="76">
        <v>0</v>
      </c>
      <c r="M95" s="76">
        <f>+Table1[[#This Row],[Column7]]+Table1[[#This Row],[คอลัมน์3]]-Table1[[#This Row],[คอลัมน์2]]</f>
        <v>0</v>
      </c>
      <c r="N95" s="76">
        <f>+Table1[[#This Row],[Column8]]+Table1[[#This Row],[คอลัมน์2]]-Table1[[#This Row],[คอลัมน์3]]</f>
        <v>203229.65</v>
      </c>
      <c r="O95" s="67">
        <v>0</v>
      </c>
      <c r="P95" s="67">
        <v>0</v>
      </c>
      <c r="Q95" s="67">
        <v>0</v>
      </c>
      <c r="R95" s="67">
        <v>0</v>
      </c>
      <c r="S95" s="67">
        <v>0</v>
      </c>
      <c r="T95" s="67">
        <v>0</v>
      </c>
      <c r="U95" s="67">
        <v>0</v>
      </c>
      <c r="V95" s="67">
        <v>0</v>
      </c>
      <c r="W95" s="76">
        <v>0</v>
      </c>
      <c r="X95" s="76">
        <v>0</v>
      </c>
      <c r="Y95" s="67">
        <v>0</v>
      </c>
      <c r="Z95" s="67">
        <v>0</v>
      </c>
      <c r="AA95" s="67">
        <v>0</v>
      </c>
      <c r="AB95" s="67">
        <v>0</v>
      </c>
      <c r="AC95" s="67" t="s">
        <v>1389</v>
      </c>
      <c r="AE95" s="67" t="s">
        <v>1160</v>
      </c>
      <c r="AF95" s="67" t="s">
        <v>1160</v>
      </c>
      <c r="AG95" s="76">
        <f>+Table1[[#This Row],[Column11]]</f>
        <v>0</v>
      </c>
      <c r="AH95" s="90">
        <f>+Table1[[#This Row],[Column12]]</f>
        <v>203229.65</v>
      </c>
    </row>
    <row r="96" spans="1:34" x14ac:dyDescent="0.3">
      <c r="A96" s="67" t="s">
        <v>1155</v>
      </c>
      <c r="B96" s="67">
        <v>1</v>
      </c>
      <c r="C96" s="67" t="s">
        <v>401</v>
      </c>
      <c r="D96" s="67" t="s">
        <v>1390</v>
      </c>
      <c r="E96" s="76">
        <v>0</v>
      </c>
      <c r="F96" s="76">
        <v>53505.97</v>
      </c>
      <c r="G96" s="76">
        <v>0</v>
      </c>
      <c r="H96" s="76">
        <v>53505.97</v>
      </c>
      <c r="I96" s="76">
        <v>0</v>
      </c>
      <c r="J96" s="76">
        <v>0</v>
      </c>
      <c r="M96" s="76">
        <f>+Table1[[#This Row],[Column7]]+Table1[[#This Row],[คอลัมน์3]]-Table1[[#This Row],[คอลัมน์2]]</f>
        <v>0</v>
      </c>
      <c r="N96" s="76">
        <f>+Table1[[#This Row],[Column8]]+Table1[[#This Row],[คอลัมน์2]]-Table1[[#This Row],[คอลัมน์3]]</f>
        <v>53505.97</v>
      </c>
      <c r="O96" s="67">
        <v>0</v>
      </c>
      <c r="P96" s="67">
        <v>0</v>
      </c>
      <c r="Q96" s="67">
        <v>0</v>
      </c>
      <c r="R96" s="67">
        <v>0</v>
      </c>
      <c r="S96" s="67">
        <v>0</v>
      </c>
      <c r="T96" s="67">
        <v>0</v>
      </c>
      <c r="U96" s="67">
        <v>0</v>
      </c>
      <c r="V96" s="67">
        <v>0</v>
      </c>
      <c r="W96" s="76">
        <v>0</v>
      </c>
      <c r="X96" s="76">
        <v>0</v>
      </c>
      <c r="Y96" s="67">
        <v>0</v>
      </c>
      <c r="Z96" s="67">
        <v>0</v>
      </c>
      <c r="AA96" s="67">
        <v>0</v>
      </c>
      <c r="AB96" s="67">
        <v>0</v>
      </c>
      <c r="AC96" s="67" t="s">
        <v>1391</v>
      </c>
      <c r="AE96" s="67" t="s">
        <v>1160</v>
      </c>
      <c r="AF96" s="67" t="s">
        <v>1160</v>
      </c>
      <c r="AG96" s="76">
        <f>+Table1[[#This Row],[Column11]]</f>
        <v>0</v>
      </c>
      <c r="AH96" s="90">
        <f>+Table1[[#This Row],[Column12]]</f>
        <v>53505.97</v>
      </c>
    </row>
    <row r="97" spans="1:34" x14ac:dyDescent="0.3">
      <c r="A97" s="67" t="s">
        <v>1155</v>
      </c>
      <c r="B97" s="67">
        <v>1</v>
      </c>
      <c r="C97" s="67" t="s">
        <v>405</v>
      </c>
      <c r="D97" s="67" t="s">
        <v>1392</v>
      </c>
      <c r="E97" s="76">
        <v>0</v>
      </c>
      <c r="F97" s="76">
        <v>1127063</v>
      </c>
      <c r="G97" s="76">
        <v>0</v>
      </c>
      <c r="H97" s="76">
        <v>1127063</v>
      </c>
      <c r="I97" s="76">
        <v>0</v>
      </c>
      <c r="J97" s="76">
        <v>0</v>
      </c>
      <c r="M97" s="76">
        <f>+Table1[[#This Row],[Column7]]+Table1[[#This Row],[คอลัมน์3]]-Table1[[#This Row],[คอลัมน์2]]</f>
        <v>0</v>
      </c>
      <c r="N97" s="76">
        <f>+Table1[[#This Row],[Column8]]+Table1[[#This Row],[คอลัมน์2]]-Table1[[#This Row],[คอลัมน์3]]</f>
        <v>1127063</v>
      </c>
      <c r="O97" s="67">
        <v>0</v>
      </c>
      <c r="P97" s="67">
        <v>0</v>
      </c>
      <c r="Q97" s="67">
        <v>0</v>
      </c>
      <c r="R97" s="67">
        <v>0</v>
      </c>
      <c r="S97" s="67">
        <v>0</v>
      </c>
      <c r="T97" s="67">
        <v>0</v>
      </c>
      <c r="U97" s="67">
        <v>0</v>
      </c>
      <c r="V97" s="67">
        <v>0</v>
      </c>
      <c r="W97" s="76">
        <v>0</v>
      </c>
      <c r="X97" s="76">
        <v>0</v>
      </c>
      <c r="Y97" s="67">
        <v>0</v>
      </c>
      <c r="Z97" s="67">
        <v>0</v>
      </c>
      <c r="AA97" s="67">
        <v>0</v>
      </c>
      <c r="AB97" s="67">
        <v>0</v>
      </c>
      <c r="AC97" s="67" t="s">
        <v>1393</v>
      </c>
      <c r="AE97" s="67" t="s">
        <v>1160</v>
      </c>
      <c r="AF97" s="67" t="s">
        <v>1160</v>
      </c>
      <c r="AG97" s="76">
        <f>+Table1[[#This Row],[Column11]]</f>
        <v>0</v>
      </c>
      <c r="AH97" s="90">
        <f>+Table1[[#This Row],[Column12]]</f>
        <v>1127063</v>
      </c>
    </row>
    <row r="98" spans="1:34" x14ac:dyDescent="0.3">
      <c r="A98" s="67" t="s">
        <v>1155</v>
      </c>
      <c r="B98" s="67">
        <v>1</v>
      </c>
      <c r="C98" s="67" t="s">
        <v>1394</v>
      </c>
      <c r="D98" s="67" t="s">
        <v>1395</v>
      </c>
      <c r="E98" s="76">
        <v>0</v>
      </c>
      <c r="F98" s="76">
        <v>26364679</v>
      </c>
      <c r="G98" s="76">
        <v>0</v>
      </c>
      <c r="H98" s="76">
        <v>26364679</v>
      </c>
      <c r="I98" s="76">
        <v>0</v>
      </c>
      <c r="J98" s="76">
        <v>0</v>
      </c>
      <c r="M98" s="76">
        <f>+Table1[[#This Row],[Column7]]+Table1[[#This Row],[คอลัมน์3]]-Table1[[#This Row],[คอลัมน์2]]</f>
        <v>0</v>
      </c>
      <c r="N98" s="76">
        <f>+Table1[[#This Row],[Column8]]+Table1[[#This Row],[คอลัมน์2]]-Table1[[#This Row],[คอลัมน์3]]</f>
        <v>26364679</v>
      </c>
      <c r="O98" s="67">
        <v>0</v>
      </c>
      <c r="P98" s="67">
        <v>0</v>
      </c>
      <c r="Q98" s="67">
        <v>0</v>
      </c>
      <c r="R98" s="67">
        <v>0</v>
      </c>
      <c r="S98" s="67">
        <v>0</v>
      </c>
      <c r="T98" s="67">
        <v>0</v>
      </c>
      <c r="U98" s="67">
        <v>0</v>
      </c>
      <c r="V98" s="67">
        <v>0</v>
      </c>
      <c r="W98" s="76">
        <v>0</v>
      </c>
      <c r="X98" s="76">
        <v>0</v>
      </c>
      <c r="Y98" s="67">
        <v>0</v>
      </c>
      <c r="Z98" s="67">
        <v>0</v>
      </c>
      <c r="AA98" s="67">
        <v>0</v>
      </c>
      <c r="AB98" s="67">
        <v>0</v>
      </c>
      <c r="AC98" s="67" t="s">
        <v>1396</v>
      </c>
      <c r="AE98" s="67" t="s">
        <v>1160</v>
      </c>
      <c r="AF98" s="67" t="s">
        <v>1160</v>
      </c>
      <c r="AG98" s="76">
        <f>+Table1[[#This Row],[Column11]]</f>
        <v>0</v>
      </c>
      <c r="AH98" s="77">
        <f>+Table1[[#This Row],[Column12]]</f>
        <v>26364679</v>
      </c>
    </row>
    <row r="99" spans="1:34" x14ac:dyDescent="0.3">
      <c r="A99" s="67" t="s">
        <v>1155</v>
      </c>
      <c r="B99" s="67">
        <v>1</v>
      </c>
      <c r="C99" s="67" t="s">
        <v>421</v>
      </c>
      <c r="D99" s="67" t="s">
        <v>1397</v>
      </c>
      <c r="E99" s="76">
        <v>0</v>
      </c>
      <c r="F99" s="76">
        <v>14293900</v>
      </c>
      <c r="G99" s="76">
        <v>0</v>
      </c>
      <c r="H99" s="76">
        <v>14293900</v>
      </c>
      <c r="I99" s="76">
        <v>0</v>
      </c>
      <c r="J99" s="76">
        <v>0</v>
      </c>
      <c r="M99" s="76">
        <f>+Table1[[#This Row],[Column7]]+Table1[[#This Row],[คอลัมน์3]]-Table1[[#This Row],[คอลัมน์2]]</f>
        <v>0</v>
      </c>
      <c r="N99" s="76">
        <f>+Table1[[#This Row],[Column8]]+Table1[[#This Row],[คอลัมน์2]]-Table1[[#This Row],[คอลัมน์3]]</f>
        <v>14293900</v>
      </c>
      <c r="O99" s="67">
        <v>0</v>
      </c>
      <c r="P99" s="67">
        <v>0</v>
      </c>
      <c r="Q99" s="67">
        <v>0</v>
      </c>
      <c r="R99" s="67">
        <v>0</v>
      </c>
      <c r="S99" s="67">
        <v>0</v>
      </c>
      <c r="T99" s="67">
        <v>0</v>
      </c>
      <c r="U99" s="67">
        <v>0</v>
      </c>
      <c r="V99" s="67">
        <v>0</v>
      </c>
      <c r="W99" s="76">
        <v>0</v>
      </c>
      <c r="X99" s="76">
        <v>0</v>
      </c>
      <c r="Y99" s="67">
        <v>0</v>
      </c>
      <c r="Z99" s="67">
        <v>0</v>
      </c>
      <c r="AA99" s="67">
        <v>0</v>
      </c>
      <c r="AB99" s="67">
        <v>0</v>
      </c>
      <c r="AC99" s="67" t="s">
        <v>1398</v>
      </c>
      <c r="AE99" s="67" t="s">
        <v>1160</v>
      </c>
      <c r="AF99" s="67" t="s">
        <v>1160</v>
      </c>
      <c r="AG99" s="76">
        <f>+Table1[[#This Row],[Column11]]</f>
        <v>0</v>
      </c>
      <c r="AH99" s="77">
        <f>+Table1[[#This Row],[Column12]]</f>
        <v>14293900</v>
      </c>
    </row>
    <row r="100" spans="1:34" x14ac:dyDescent="0.3">
      <c r="A100" s="67" t="s">
        <v>1155</v>
      </c>
      <c r="B100" s="67">
        <v>1</v>
      </c>
      <c r="C100" s="67" t="s">
        <v>1399</v>
      </c>
      <c r="D100" s="67" t="s">
        <v>1400</v>
      </c>
      <c r="E100" s="76">
        <v>0</v>
      </c>
      <c r="F100" s="76">
        <v>0</v>
      </c>
      <c r="G100" s="76">
        <v>0</v>
      </c>
      <c r="H100" s="76">
        <v>2940396.34</v>
      </c>
      <c r="I100" s="76">
        <v>2940396.34</v>
      </c>
      <c r="J100" s="76">
        <v>0</v>
      </c>
      <c r="M100" s="76">
        <f>+Table1[[#This Row],[Column7]]+Table1[[#This Row],[คอลัมน์3]]-Table1[[#This Row],[คอลัมน์2]]</f>
        <v>0</v>
      </c>
      <c r="N100" s="76">
        <f>+Table1[[#This Row],[Column8]]+Table1[[#This Row],[คอลัมน์2]]-Table1[[#This Row],[คอลัมน์3]]+Table1[[#This Row],[Column10]]-Table1[[#This Row],[Column9]]</f>
        <v>0</v>
      </c>
      <c r="O100" s="67">
        <v>0</v>
      </c>
      <c r="P100" s="67">
        <v>0</v>
      </c>
      <c r="Q100" s="67">
        <v>0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76">
        <v>0</v>
      </c>
      <c r="X100" s="76">
        <v>2940396.34</v>
      </c>
      <c r="Y100" s="67">
        <v>0</v>
      </c>
      <c r="Z100" s="67">
        <v>0</v>
      </c>
      <c r="AA100" s="67">
        <v>0</v>
      </c>
      <c r="AB100" s="67">
        <v>0</v>
      </c>
      <c r="AC100" s="67" t="s">
        <v>1401</v>
      </c>
      <c r="AE100" s="67" t="s">
        <v>1160</v>
      </c>
      <c r="AF100" s="67" t="s">
        <v>1402</v>
      </c>
      <c r="AG100" s="76">
        <f>+Table1[[#This Row],[Column11]]</f>
        <v>0</v>
      </c>
      <c r="AH100" s="76">
        <f>+Table1[[#This Row],[Column12]]</f>
        <v>0</v>
      </c>
    </row>
    <row r="101" spans="1:34" x14ac:dyDescent="0.3">
      <c r="A101" s="67" t="s">
        <v>1155</v>
      </c>
      <c r="B101" s="67">
        <v>1</v>
      </c>
      <c r="C101" s="67" t="s">
        <v>309</v>
      </c>
      <c r="D101" s="67" t="s">
        <v>1403</v>
      </c>
      <c r="E101" s="76">
        <v>0</v>
      </c>
      <c r="F101" s="76">
        <v>0</v>
      </c>
      <c r="G101" s="76">
        <v>0</v>
      </c>
      <c r="H101" s="76">
        <v>5721.44</v>
      </c>
      <c r="I101" s="76">
        <v>0</v>
      </c>
      <c r="J101" s="76">
        <v>0</v>
      </c>
      <c r="M101" s="76">
        <f>+Table1[[#This Row],[Column7]]+Table1[[#This Row],[คอลัมน์3]]-Table1[[#This Row],[คอลัมน์2]]</f>
        <v>0</v>
      </c>
      <c r="N101" s="76">
        <f>+Table1[[#This Row],[Column8]]+Table1[[#This Row],[คอลัมน์2]]-Table1[[#This Row],[คอลัมน์3]]</f>
        <v>5721.44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7">
        <v>0</v>
      </c>
      <c r="V101" s="67">
        <v>0</v>
      </c>
      <c r="W101" s="76">
        <v>0</v>
      </c>
      <c r="X101" s="76">
        <v>5721.44</v>
      </c>
      <c r="Y101" s="67">
        <v>0</v>
      </c>
      <c r="Z101" s="67">
        <v>0</v>
      </c>
      <c r="AA101" s="67">
        <v>0</v>
      </c>
      <c r="AB101" s="67">
        <v>0</v>
      </c>
      <c r="AC101" s="67" t="s">
        <v>1404</v>
      </c>
      <c r="AE101" s="67" t="s">
        <v>1160</v>
      </c>
      <c r="AF101" s="67" t="s">
        <v>1160</v>
      </c>
      <c r="AG101" s="76">
        <f>+Table1[[#This Row],[Column11]]</f>
        <v>0</v>
      </c>
      <c r="AH101" s="78">
        <f>+Table1[[#This Row],[Column12]]</f>
        <v>5721.44</v>
      </c>
    </row>
    <row r="102" spans="1:34" x14ac:dyDescent="0.3">
      <c r="A102" s="67" t="s">
        <v>1155</v>
      </c>
      <c r="B102" s="67">
        <v>1</v>
      </c>
      <c r="C102" s="67" t="s">
        <v>1405</v>
      </c>
      <c r="D102" s="67" t="s">
        <v>1406</v>
      </c>
      <c r="E102" s="76">
        <v>5184571.33</v>
      </c>
      <c r="F102" s="76">
        <v>0</v>
      </c>
      <c r="G102" s="76">
        <v>6452371.3300000001</v>
      </c>
      <c r="H102" s="76">
        <v>0</v>
      </c>
      <c r="I102" s="76">
        <v>0</v>
      </c>
      <c r="J102" s="76">
        <v>0</v>
      </c>
      <c r="M102" s="76">
        <f>+Table1[[#This Row],[Column7]]+Table1[[#This Row],[คอลัมน์3]]-Table1[[#This Row],[คอลัมน์2]]</f>
        <v>6452371.3300000001</v>
      </c>
      <c r="N102" s="76">
        <f>+Table1[[#This Row],[Column8]]+Table1[[#This Row],[คอลัมน์2]]-Table1[[#This Row],[คอลัมน์3]]</f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7">
        <v>0</v>
      </c>
      <c r="V102" s="67">
        <v>0</v>
      </c>
      <c r="W102" s="76">
        <v>1267800</v>
      </c>
      <c r="X102" s="76">
        <v>0</v>
      </c>
      <c r="Y102" s="67">
        <v>0</v>
      </c>
      <c r="Z102" s="67">
        <v>0</v>
      </c>
      <c r="AA102" s="67">
        <v>0</v>
      </c>
      <c r="AB102" s="67">
        <v>0</v>
      </c>
      <c r="AC102" s="67" t="s">
        <v>1407</v>
      </c>
      <c r="AE102" s="67" t="s">
        <v>1160</v>
      </c>
      <c r="AF102" s="67" t="s">
        <v>1160</v>
      </c>
      <c r="AG102" s="90">
        <f>+Table1[[#This Row],[Column11]]</f>
        <v>6452371.3300000001</v>
      </c>
      <c r="AH102" s="76">
        <f>+Table1[[#This Row],[Column12]]</f>
        <v>0</v>
      </c>
    </row>
    <row r="103" spans="1:34" x14ac:dyDescent="0.3">
      <c r="A103" s="67" t="s">
        <v>1155</v>
      </c>
      <c r="B103" s="67">
        <v>1</v>
      </c>
      <c r="C103" s="67" t="s">
        <v>553</v>
      </c>
      <c r="D103" s="67" t="s">
        <v>1408</v>
      </c>
      <c r="E103" s="76">
        <v>211532.26</v>
      </c>
      <c r="F103" s="76">
        <v>0</v>
      </c>
      <c r="G103" s="76">
        <v>211532.26</v>
      </c>
      <c r="H103" s="76">
        <v>0</v>
      </c>
      <c r="I103" s="76">
        <v>0</v>
      </c>
      <c r="J103" s="76">
        <v>0</v>
      </c>
      <c r="M103" s="76">
        <f>+Table1[[#This Row],[Column7]]+Table1[[#This Row],[คอลัมน์3]]-Table1[[#This Row],[คอลัมน์2]]</f>
        <v>211532.26</v>
      </c>
      <c r="N103" s="76">
        <f>+Table1[[#This Row],[Column8]]+Table1[[#This Row],[คอลัมน์2]]-Table1[[#This Row],[คอลัมน์3]]</f>
        <v>0</v>
      </c>
      <c r="O103" s="67">
        <v>0</v>
      </c>
      <c r="P103" s="67">
        <v>0</v>
      </c>
      <c r="Q103" s="67">
        <v>0</v>
      </c>
      <c r="R103" s="67">
        <v>0</v>
      </c>
      <c r="S103" s="67">
        <v>0</v>
      </c>
      <c r="T103" s="67">
        <v>0</v>
      </c>
      <c r="U103" s="67">
        <v>0</v>
      </c>
      <c r="V103" s="67">
        <v>0</v>
      </c>
      <c r="W103" s="76">
        <v>0</v>
      </c>
      <c r="X103" s="76">
        <v>0</v>
      </c>
      <c r="Y103" s="67">
        <v>0</v>
      </c>
      <c r="Z103" s="67">
        <v>0</v>
      </c>
      <c r="AA103" s="67">
        <v>0</v>
      </c>
      <c r="AB103" s="67">
        <v>0</v>
      </c>
      <c r="AC103" s="67" t="s">
        <v>1409</v>
      </c>
      <c r="AE103" s="67" t="s">
        <v>1160</v>
      </c>
      <c r="AF103" s="67" t="s">
        <v>1160</v>
      </c>
      <c r="AG103" s="90">
        <f>+Table1[[#This Row],[Column11]]</f>
        <v>211532.26</v>
      </c>
      <c r="AH103" s="76">
        <f>+Table1[[#This Row],[Column12]]</f>
        <v>0</v>
      </c>
    </row>
    <row r="104" spans="1:34" x14ac:dyDescent="0.3">
      <c r="A104" s="67" t="s">
        <v>1155</v>
      </c>
      <c r="B104" s="67">
        <v>1</v>
      </c>
      <c r="C104" s="67" t="s">
        <v>570</v>
      </c>
      <c r="D104" s="67" t="s">
        <v>1410</v>
      </c>
      <c r="E104" s="76">
        <v>0</v>
      </c>
      <c r="F104" s="76">
        <v>0</v>
      </c>
      <c r="G104" s="76">
        <v>122500</v>
      </c>
      <c r="H104" s="76">
        <v>0</v>
      </c>
      <c r="I104" s="76">
        <v>0</v>
      </c>
      <c r="J104" s="76">
        <v>0</v>
      </c>
      <c r="M104" s="76">
        <f>+Table1[[#This Row],[Column7]]+Table1[[#This Row],[คอลัมน์3]]-Table1[[#This Row],[คอลัมน์2]]</f>
        <v>122500</v>
      </c>
      <c r="N104" s="76">
        <f>+Table1[[#This Row],[Column8]]+Table1[[#This Row],[คอลัมน์2]]-Table1[[#This Row],[คอลัมน์3]]</f>
        <v>0</v>
      </c>
      <c r="O104" s="67">
        <v>0</v>
      </c>
      <c r="P104" s="67">
        <v>0</v>
      </c>
      <c r="Q104" s="67">
        <v>0</v>
      </c>
      <c r="R104" s="67">
        <v>0</v>
      </c>
      <c r="S104" s="67">
        <v>0</v>
      </c>
      <c r="T104" s="67">
        <v>0</v>
      </c>
      <c r="U104" s="67">
        <v>0</v>
      </c>
      <c r="V104" s="67">
        <v>0</v>
      </c>
      <c r="W104" s="76">
        <v>122500</v>
      </c>
      <c r="X104" s="76">
        <v>0</v>
      </c>
      <c r="Y104" s="67">
        <v>0</v>
      </c>
      <c r="Z104" s="67">
        <v>0</v>
      </c>
      <c r="AA104" s="67">
        <v>0</v>
      </c>
      <c r="AB104" s="67">
        <v>0</v>
      </c>
      <c r="AC104" s="67" t="s">
        <v>1411</v>
      </c>
      <c r="AE104" s="67" t="s">
        <v>1160</v>
      </c>
      <c r="AF104" s="67" t="s">
        <v>1160</v>
      </c>
      <c r="AG104" s="90">
        <f>+Table1[[#This Row],[Column11]]</f>
        <v>122500</v>
      </c>
      <c r="AH104" s="76">
        <f>+Table1[[#This Row],[Column12]]</f>
        <v>0</v>
      </c>
    </row>
    <row r="105" spans="1:34" x14ac:dyDescent="0.3">
      <c r="A105" s="67" t="s">
        <v>1155</v>
      </c>
      <c r="B105" s="67">
        <v>1</v>
      </c>
      <c r="C105" s="67" t="s">
        <v>555</v>
      </c>
      <c r="D105" s="67" t="s">
        <v>1412</v>
      </c>
      <c r="E105" s="76">
        <v>234780</v>
      </c>
      <c r="F105" s="76">
        <v>0</v>
      </c>
      <c r="G105" s="76">
        <v>234780</v>
      </c>
      <c r="H105" s="76">
        <v>0</v>
      </c>
      <c r="I105" s="76">
        <v>0</v>
      </c>
      <c r="J105" s="76">
        <v>0</v>
      </c>
      <c r="M105" s="76">
        <f>+Table1[[#This Row],[Column7]]+Table1[[#This Row],[คอลัมน์3]]-Table1[[#This Row],[คอลัมน์2]]</f>
        <v>234780</v>
      </c>
      <c r="N105" s="76">
        <f>+Table1[[#This Row],[Column8]]+Table1[[#This Row],[คอลัมน์2]]-Table1[[#This Row],[คอลัมน์3]]</f>
        <v>0</v>
      </c>
      <c r="O105" s="67">
        <v>0</v>
      </c>
      <c r="P105" s="67">
        <v>0</v>
      </c>
      <c r="Q105" s="67">
        <v>0</v>
      </c>
      <c r="R105" s="67">
        <v>0</v>
      </c>
      <c r="S105" s="67">
        <v>0</v>
      </c>
      <c r="T105" s="67">
        <v>0</v>
      </c>
      <c r="U105" s="67">
        <v>0</v>
      </c>
      <c r="V105" s="67">
        <v>0</v>
      </c>
      <c r="W105" s="76">
        <v>0</v>
      </c>
      <c r="X105" s="76">
        <v>0</v>
      </c>
      <c r="Y105" s="67">
        <v>0</v>
      </c>
      <c r="Z105" s="67">
        <v>0</v>
      </c>
      <c r="AA105" s="67">
        <v>0</v>
      </c>
      <c r="AB105" s="67">
        <v>0</v>
      </c>
      <c r="AC105" s="67" t="s">
        <v>1413</v>
      </c>
      <c r="AE105" s="67" t="s">
        <v>1160</v>
      </c>
      <c r="AF105" s="67" t="s">
        <v>1160</v>
      </c>
      <c r="AG105" s="90">
        <f>+Table1[[#This Row],[Column11]]</f>
        <v>234780</v>
      </c>
      <c r="AH105" s="76">
        <f>+Table1[[#This Row],[Column12]]</f>
        <v>0</v>
      </c>
    </row>
    <row r="106" spans="1:34" x14ac:dyDescent="0.3">
      <c r="A106" s="67" t="s">
        <v>1155</v>
      </c>
      <c r="B106" s="67">
        <v>1</v>
      </c>
      <c r="C106" s="67" t="s">
        <v>549</v>
      </c>
      <c r="D106" s="67" t="s">
        <v>1414</v>
      </c>
      <c r="E106" s="76">
        <v>2608436.13</v>
      </c>
      <c r="F106" s="76">
        <v>0</v>
      </c>
      <c r="G106" s="76">
        <v>2608436.13</v>
      </c>
      <c r="H106" s="76">
        <v>0</v>
      </c>
      <c r="I106" s="76">
        <v>0</v>
      </c>
      <c r="J106" s="76">
        <v>0</v>
      </c>
      <c r="M106" s="76">
        <f>+Table1[[#This Row],[Column7]]+Table1[[#This Row],[คอลัมน์3]]-Table1[[#This Row],[คอลัมน์2]]</f>
        <v>2608436.13</v>
      </c>
      <c r="N106" s="76">
        <f>+Table1[[#This Row],[Column8]]+Table1[[#This Row],[คอลัมน์2]]-Table1[[#This Row],[คอลัมน์3]]</f>
        <v>0</v>
      </c>
      <c r="O106" s="67">
        <v>0</v>
      </c>
      <c r="P106" s="67">
        <v>0</v>
      </c>
      <c r="Q106" s="67">
        <v>0</v>
      </c>
      <c r="R106" s="67">
        <v>0</v>
      </c>
      <c r="S106" s="67">
        <v>0</v>
      </c>
      <c r="T106" s="67">
        <v>0</v>
      </c>
      <c r="U106" s="67">
        <v>0</v>
      </c>
      <c r="V106" s="67">
        <v>0</v>
      </c>
      <c r="W106" s="76">
        <v>0</v>
      </c>
      <c r="X106" s="76">
        <v>0</v>
      </c>
      <c r="Y106" s="67">
        <v>0</v>
      </c>
      <c r="Z106" s="67">
        <v>0</v>
      </c>
      <c r="AA106" s="67">
        <v>0</v>
      </c>
      <c r="AB106" s="67">
        <v>0</v>
      </c>
      <c r="AC106" s="67" t="s">
        <v>1415</v>
      </c>
      <c r="AE106" s="67" t="s">
        <v>1160</v>
      </c>
      <c r="AF106" s="67" t="s">
        <v>1160</v>
      </c>
      <c r="AG106" s="90">
        <f>+Table1[[#This Row],[Column11]]</f>
        <v>2608436.13</v>
      </c>
      <c r="AH106" s="76">
        <f>+Table1[[#This Row],[Column12]]</f>
        <v>0</v>
      </c>
    </row>
    <row r="107" spans="1:34" x14ac:dyDescent="0.3">
      <c r="A107" s="67" t="s">
        <v>1155</v>
      </c>
      <c r="B107" s="67">
        <v>1</v>
      </c>
      <c r="C107" s="67" t="s">
        <v>558</v>
      </c>
      <c r="D107" s="67" t="s">
        <v>1416</v>
      </c>
      <c r="E107" s="76">
        <v>2129199.35</v>
      </c>
      <c r="F107" s="76">
        <v>0</v>
      </c>
      <c r="G107" s="76">
        <v>2700679.35</v>
      </c>
      <c r="H107" s="76">
        <v>0</v>
      </c>
      <c r="I107" s="76">
        <v>0</v>
      </c>
      <c r="J107" s="76">
        <v>0</v>
      </c>
      <c r="M107" s="76">
        <f>+Table1[[#This Row],[Column7]]+Table1[[#This Row],[คอลัมน์3]]-Table1[[#This Row],[คอลัมน์2]]</f>
        <v>2700679.35</v>
      </c>
      <c r="N107" s="76">
        <f>+Table1[[#This Row],[Column8]]+Table1[[#This Row],[คอลัมน์2]]-Table1[[#This Row],[คอลัมน์3]]</f>
        <v>0</v>
      </c>
      <c r="O107" s="67">
        <v>0</v>
      </c>
      <c r="P107" s="67">
        <v>0</v>
      </c>
      <c r="Q107" s="67">
        <v>0</v>
      </c>
      <c r="R107" s="67">
        <v>0</v>
      </c>
      <c r="S107" s="67">
        <v>0</v>
      </c>
      <c r="T107" s="67">
        <v>0</v>
      </c>
      <c r="U107" s="67">
        <v>0</v>
      </c>
      <c r="V107" s="67">
        <v>0</v>
      </c>
      <c r="W107" s="76">
        <v>571480</v>
      </c>
      <c r="X107" s="76">
        <v>0</v>
      </c>
      <c r="Y107" s="67">
        <v>0</v>
      </c>
      <c r="Z107" s="67">
        <v>0</v>
      </c>
      <c r="AA107" s="67">
        <v>0</v>
      </c>
      <c r="AB107" s="67">
        <v>0</v>
      </c>
      <c r="AC107" s="67" t="s">
        <v>1417</v>
      </c>
      <c r="AE107" s="67" t="s">
        <v>1160</v>
      </c>
      <c r="AF107" s="67" t="s">
        <v>1160</v>
      </c>
      <c r="AG107" s="90">
        <f>+Table1[[#This Row],[Column11]]</f>
        <v>2700679.35</v>
      </c>
      <c r="AH107" s="76">
        <f>+Table1[[#This Row],[Column12]]</f>
        <v>0</v>
      </c>
    </row>
    <row r="108" spans="1:34" x14ac:dyDescent="0.3">
      <c r="A108" s="67" t="s">
        <v>1155</v>
      </c>
      <c r="B108" s="67">
        <v>1</v>
      </c>
      <c r="C108" s="67" t="s">
        <v>581</v>
      </c>
      <c r="D108" s="67" t="s">
        <v>1418</v>
      </c>
      <c r="E108" s="76">
        <v>79040</v>
      </c>
      <c r="F108" s="76">
        <v>0</v>
      </c>
      <c r="G108" s="76">
        <v>100848</v>
      </c>
      <c r="H108" s="76">
        <v>0</v>
      </c>
      <c r="I108" s="76">
        <v>0</v>
      </c>
      <c r="J108" s="76">
        <v>0</v>
      </c>
      <c r="M108" s="76">
        <f>+Table1[[#This Row],[Column7]]+Table1[[#This Row],[คอลัมน์3]]-Table1[[#This Row],[คอลัมน์2]]</f>
        <v>100848</v>
      </c>
      <c r="N108" s="76">
        <f>+Table1[[#This Row],[Column8]]+Table1[[#This Row],[คอลัมน์2]]-Table1[[#This Row],[คอลัมน์3]]</f>
        <v>0</v>
      </c>
      <c r="O108" s="67">
        <v>0</v>
      </c>
      <c r="P108" s="67">
        <v>0</v>
      </c>
      <c r="Q108" s="67">
        <v>0</v>
      </c>
      <c r="R108" s="67">
        <v>0</v>
      </c>
      <c r="S108" s="67">
        <v>0</v>
      </c>
      <c r="T108" s="67">
        <v>0</v>
      </c>
      <c r="U108" s="67">
        <v>0</v>
      </c>
      <c r="V108" s="67">
        <v>0</v>
      </c>
      <c r="W108" s="76">
        <v>21808</v>
      </c>
      <c r="X108" s="76">
        <v>0</v>
      </c>
      <c r="Y108" s="67">
        <v>0</v>
      </c>
      <c r="Z108" s="67">
        <v>0</v>
      </c>
      <c r="AA108" s="67">
        <v>0</v>
      </c>
      <c r="AB108" s="67">
        <v>0</v>
      </c>
      <c r="AC108" s="67" t="s">
        <v>1419</v>
      </c>
      <c r="AE108" s="67" t="s">
        <v>1160</v>
      </c>
      <c r="AF108" s="67" t="s">
        <v>1160</v>
      </c>
      <c r="AG108" s="90">
        <f>+Table1[[#This Row],[Column11]]</f>
        <v>100848</v>
      </c>
      <c r="AH108" s="76">
        <f>+Table1[[#This Row],[Column12]]</f>
        <v>0</v>
      </c>
    </row>
    <row r="109" spans="1:34" x14ac:dyDescent="0.3">
      <c r="A109" s="67" t="s">
        <v>1155</v>
      </c>
      <c r="B109" s="67">
        <v>1</v>
      </c>
      <c r="C109" s="67" t="s">
        <v>587</v>
      </c>
      <c r="D109" s="67" t="s">
        <v>1420</v>
      </c>
      <c r="E109" s="76">
        <v>107387</v>
      </c>
      <c r="F109" s="76">
        <v>0</v>
      </c>
      <c r="G109" s="76">
        <v>107387</v>
      </c>
      <c r="H109" s="76">
        <v>0</v>
      </c>
      <c r="I109" s="76">
        <v>0</v>
      </c>
      <c r="J109" s="76">
        <v>0</v>
      </c>
      <c r="M109" s="76">
        <f>+Table1[[#This Row],[Column7]]+Table1[[#This Row],[คอลัมน์3]]-Table1[[#This Row],[คอลัมน์2]]</f>
        <v>107387</v>
      </c>
      <c r="N109" s="76">
        <f>+Table1[[#This Row],[Column8]]+Table1[[#This Row],[คอลัมน์2]]-Table1[[#This Row],[คอลัมน์3]]</f>
        <v>0</v>
      </c>
      <c r="O109" s="67">
        <v>0</v>
      </c>
      <c r="P109" s="67">
        <v>0</v>
      </c>
      <c r="Q109" s="67">
        <v>0</v>
      </c>
      <c r="R109" s="67">
        <v>0</v>
      </c>
      <c r="S109" s="67">
        <v>0</v>
      </c>
      <c r="T109" s="67">
        <v>0</v>
      </c>
      <c r="U109" s="67">
        <v>0</v>
      </c>
      <c r="V109" s="67">
        <v>0</v>
      </c>
      <c r="W109" s="76">
        <v>0</v>
      </c>
      <c r="X109" s="76">
        <v>0</v>
      </c>
      <c r="Y109" s="67">
        <v>0</v>
      </c>
      <c r="Z109" s="67">
        <v>0</v>
      </c>
      <c r="AA109" s="67">
        <v>0</v>
      </c>
      <c r="AB109" s="67">
        <v>0</v>
      </c>
      <c r="AC109" s="67" t="s">
        <v>1421</v>
      </c>
      <c r="AE109" s="67" t="s">
        <v>1160</v>
      </c>
      <c r="AF109" s="67" t="s">
        <v>1160</v>
      </c>
      <c r="AG109" s="90">
        <f>+Table1[[#This Row],[Column11]]</f>
        <v>107387</v>
      </c>
      <c r="AH109" s="76">
        <f>+Table1[[#This Row],[Column12]]</f>
        <v>0</v>
      </c>
    </row>
    <row r="110" spans="1:34" x14ac:dyDescent="0.3">
      <c r="A110" s="67" t="s">
        <v>1155</v>
      </c>
      <c r="B110" s="67">
        <v>1</v>
      </c>
      <c r="C110" s="67" t="s">
        <v>590</v>
      </c>
      <c r="D110" s="67" t="s">
        <v>1422</v>
      </c>
      <c r="E110" s="76">
        <v>84000</v>
      </c>
      <c r="F110" s="76">
        <v>0</v>
      </c>
      <c r="G110" s="76">
        <v>84000</v>
      </c>
      <c r="H110" s="76">
        <v>0</v>
      </c>
      <c r="I110" s="76">
        <v>0</v>
      </c>
      <c r="J110" s="76">
        <v>0</v>
      </c>
      <c r="M110" s="76">
        <f>+Table1[[#This Row],[Column7]]+Table1[[#This Row],[คอลัมน์3]]-Table1[[#This Row],[คอลัมน์2]]</f>
        <v>84000</v>
      </c>
      <c r="N110" s="76">
        <f>+Table1[[#This Row],[Column8]]+Table1[[#This Row],[คอลัมน์2]]-Table1[[#This Row],[คอลัมน์3]]</f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7">
        <v>0</v>
      </c>
      <c r="V110" s="67">
        <v>0</v>
      </c>
      <c r="W110" s="76">
        <v>0</v>
      </c>
      <c r="X110" s="76">
        <v>0</v>
      </c>
      <c r="Y110" s="67">
        <v>0</v>
      </c>
      <c r="Z110" s="67">
        <v>0</v>
      </c>
      <c r="AA110" s="67">
        <v>0</v>
      </c>
      <c r="AB110" s="67">
        <v>0</v>
      </c>
      <c r="AC110" s="67" t="s">
        <v>1423</v>
      </c>
      <c r="AE110" s="67" t="s">
        <v>1160</v>
      </c>
      <c r="AF110" s="67" t="s">
        <v>1160</v>
      </c>
      <c r="AG110" s="90">
        <f>+Table1[[#This Row],[Column11]]</f>
        <v>84000</v>
      </c>
      <c r="AH110" s="76">
        <f>+Table1[[#This Row],[Column12]]</f>
        <v>0</v>
      </c>
    </row>
    <row r="111" spans="1:34" x14ac:dyDescent="0.3">
      <c r="A111" s="67" t="s">
        <v>1155</v>
      </c>
      <c r="B111" s="67">
        <v>1</v>
      </c>
      <c r="C111" s="67" t="s">
        <v>579</v>
      </c>
      <c r="D111" s="67" t="s">
        <v>1424</v>
      </c>
      <c r="E111" s="76">
        <v>690000</v>
      </c>
      <c r="F111" s="76">
        <v>0</v>
      </c>
      <c r="G111" s="76">
        <v>690000</v>
      </c>
      <c r="H111" s="76">
        <v>0</v>
      </c>
      <c r="I111" s="76">
        <v>0</v>
      </c>
      <c r="J111" s="76">
        <v>0</v>
      </c>
      <c r="M111" s="76">
        <f>+Table1[[#This Row],[Column7]]+Table1[[#This Row],[คอลัมน์3]]-Table1[[#This Row],[คอลัมน์2]]</f>
        <v>690000</v>
      </c>
      <c r="N111" s="76">
        <f>+Table1[[#This Row],[Column8]]+Table1[[#This Row],[คอลัมน์2]]-Table1[[#This Row],[คอลัมน์3]]</f>
        <v>0</v>
      </c>
      <c r="O111" s="67">
        <v>0</v>
      </c>
      <c r="P111" s="67">
        <v>0</v>
      </c>
      <c r="Q111" s="67">
        <v>0</v>
      </c>
      <c r="R111" s="67">
        <v>0</v>
      </c>
      <c r="S111" s="67">
        <v>0</v>
      </c>
      <c r="T111" s="67">
        <v>0</v>
      </c>
      <c r="U111" s="67">
        <v>0</v>
      </c>
      <c r="V111" s="67">
        <v>0</v>
      </c>
      <c r="W111" s="76">
        <v>0</v>
      </c>
      <c r="X111" s="76">
        <v>0</v>
      </c>
      <c r="Y111" s="67">
        <v>0</v>
      </c>
      <c r="Z111" s="67">
        <v>0</v>
      </c>
      <c r="AA111" s="67">
        <v>0</v>
      </c>
      <c r="AB111" s="67">
        <v>0</v>
      </c>
      <c r="AC111" s="67" t="s">
        <v>1425</v>
      </c>
      <c r="AE111" s="67" t="s">
        <v>1160</v>
      </c>
      <c r="AF111" s="67" t="s">
        <v>1160</v>
      </c>
      <c r="AG111" s="90">
        <f>+Table1[[#This Row],[Column11]]</f>
        <v>690000</v>
      </c>
      <c r="AH111" s="76">
        <f>+Table1[[#This Row],[Column12]]</f>
        <v>0</v>
      </c>
    </row>
    <row r="112" spans="1:34" x14ac:dyDescent="0.3">
      <c r="A112" s="67" t="s">
        <v>1155</v>
      </c>
      <c r="B112" s="67">
        <v>1</v>
      </c>
      <c r="C112" s="67" t="s">
        <v>583</v>
      </c>
      <c r="D112" s="67" t="s">
        <v>1426</v>
      </c>
      <c r="E112" s="76">
        <v>4252.25</v>
      </c>
      <c r="F112" s="76">
        <v>0</v>
      </c>
      <c r="G112" s="76">
        <v>5520.25</v>
      </c>
      <c r="H112" s="76">
        <v>0</v>
      </c>
      <c r="I112" s="76">
        <v>0</v>
      </c>
      <c r="J112" s="76">
        <v>0</v>
      </c>
      <c r="M112" s="76">
        <f>+Table1[[#This Row],[Column7]]+Table1[[#This Row],[คอลัมน์3]]-Table1[[#This Row],[คอลัมน์2]]</f>
        <v>5520.25</v>
      </c>
      <c r="N112" s="76">
        <f>+Table1[[#This Row],[Column8]]+Table1[[#This Row],[คอลัมน์2]]-Table1[[#This Row],[คอลัมน์3]]</f>
        <v>0</v>
      </c>
      <c r="O112" s="67">
        <v>0</v>
      </c>
      <c r="P112" s="67">
        <v>0</v>
      </c>
      <c r="Q112" s="67">
        <v>0</v>
      </c>
      <c r="R112" s="67">
        <v>0</v>
      </c>
      <c r="S112" s="67">
        <v>0</v>
      </c>
      <c r="T112" s="67">
        <v>0</v>
      </c>
      <c r="U112" s="67">
        <v>0</v>
      </c>
      <c r="V112" s="67">
        <v>0</v>
      </c>
      <c r="W112" s="76">
        <v>1268</v>
      </c>
      <c r="X112" s="76">
        <v>0</v>
      </c>
      <c r="Y112" s="67">
        <v>0</v>
      </c>
      <c r="Z112" s="67">
        <v>0</v>
      </c>
      <c r="AA112" s="67">
        <v>0</v>
      </c>
      <c r="AB112" s="67">
        <v>0</v>
      </c>
      <c r="AC112" s="67" t="s">
        <v>1427</v>
      </c>
      <c r="AE112" s="67" t="s">
        <v>1160</v>
      </c>
      <c r="AF112" s="67" t="s">
        <v>1160</v>
      </c>
      <c r="AG112" s="90">
        <f>+Table1[[#This Row],[Column11]]</f>
        <v>5520.25</v>
      </c>
      <c r="AH112" s="76">
        <f>+Table1[[#This Row],[Column12]]</f>
        <v>0</v>
      </c>
    </row>
    <row r="113" spans="1:34" x14ac:dyDescent="0.3">
      <c r="A113" s="67" t="s">
        <v>1155</v>
      </c>
      <c r="B113" s="67">
        <v>1</v>
      </c>
      <c r="C113" s="67" t="s">
        <v>564</v>
      </c>
      <c r="D113" s="67" t="s">
        <v>1428</v>
      </c>
      <c r="E113" s="76">
        <v>64366</v>
      </c>
      <c r="F113" s="76">
        <v>0</v>
      </c>
      <c r="G113" s="76">
        <v>64366</v>
      </c>
      <c r="H113" s="76">
        <v>0</v>
      </c>
      <c r="I113" s="76">
        <v>0</v>
      </c>
      <c r="J113" s="76">
        <v>0</v>
      </c>
      <c r="M113" s="76">
        <f>+Table1[[#This Row],[Column7]]+Table1[[#This Row],[คอลัมน์3]]-Table1[[#This Row],[คอลัมน์2]]</f>
        <v>64366</v>
      </c>
      <c r="N113" s="76">
        <f>+Table1[[#This Row],[Column8]]+Table1[[#This Row],[คอลัมน์2]]-Table1[[#This Row],[คอลัมน์3]]</f>
        <v>0</v>
      </c>
      <c r="O113" s="67">
        <v>0</v>
      </c>
      <c r="P113" s="67">
        <v>0</v>
      </c>
      <c r="Q113" s="67">
        <v>0</v>
      </c>
      <c r="R113" s="67">
        <v>0</v>
      </c>
      <c r="S113" s="67">
        <v>0</v>
      </c>
      <c r="T113" s="67">
        <v>0</v>
      </c>
      <c r="U113" s="67">
        <v>0</v>
      </c>
      <c r="V113" s="67">
        <v>0</v>
      </c>
      <c r="W113" s="76">
        <v>0</v>
      </c>
      <c r="X113" s="76">
        <v>0</v>
      </c>
      <c r="Y113" s="67">
        <v>0</v>
      </c>
      <c r="Z113" s="67">
        <v>0</v>
      </c>
      <c r="AA113" s="67">
        <v>0</v>
      </c>
      <c r="AB113" s="67">
        <v>0</v>
      </c>
      <c r="AC113" s="67" t="s">
        <v>1429</v>
      </c>
      <c r="AE113" s="67" t="s">
        <v>1160</v>
      </c>
      <c r="AF113" s="67" t="s">
        <v>1160</v>
      </c>
      <c r="AG113" s="90">
        <f>+Table1[[#This Row],[Column11]]</f>
        <v>64366</v>
      </c>
      <c r="AH113" s="76">
        <f>+Table1[[#This Row],[Column12]]</f>
        <v>0</v>
      </c>
    </row>
    <row r="114" spans="1:34" x14ac:dyDescent="0.3">
      <c r="A114" s="67" t="s">
        <v>1155</v>
      </c>
      <c r="B114" s="67">
        <v>1</v>
      </c>
      <c r="C114" s="67" t="s">
        <v>1430</v>
      </c>
      <c r="D114" s="67" t="s">
        <v>1431</v>
      </c>
      <c r="E114" s="76">
        <v>301510</v>
      </c>
      <c r="F114" s="76">
        <v>0</v>
      </c>
      <c r="G114" s="76">
        <v>337737</v>
      </c>
      <c r="H114" s="76">
        <v>0</v>
      </c>
      <c r="I114" s="76">
        <v>0</v>
      </c>
      <c r="J114" s="76">
        <v>0</v>
      </c>
      <c r="M114" s="76">
        <f>+Table1[[#This Row],[Column7]]+Table1[[#This Row],[คอลัมน์3]]-Table1[[#This Row],[คอลัมน์2]]</f>
        <v>337737</v>
      </c>
      <c r="N114" s="76">
        <f>+Table1[[#This Row],[Column8]]+Table1[[#This Row],[คอลัมน์2]]-Table1[[#This Row],[คอลัมน์3]]</f>
        <v>0</v>
      </c>
      <c r="O114" s="67">
        <v>0</v>
      </c>
      <c r="P114" s="67">
        <v>0</v>
      </c>
      <c r="Q114" s="67">
        <v>0</v>
      </c>
      <c r="R114" s="67">
        <v>0</v>
      </c>
      <c r="S114" s="67">
        <v>0</v>
      </c>
      <c r="T114" s="67">
        <v>0</v>
      </c>
      <c r="U114" s="67">
        <v>0</v>
      </c>
      <c r="V114" s="67">
        <v>0</v>
      </c>
      <c r="W114" s="76">
        <v>36227</v>
      </c>
      <c r="X114" s="76">
        <v>0</v>
      </c>
      <c r="Y114" s="67">
        <v>0</v>
      </c>
      <c r="Z114" s="67">
        <v>0</v>
      </c>
      <c r="AA114" s="67">
        <v>0</v>
      </c>
      <c r="AB114" s="67">
        <v>0</v>
      </c>
      <c r="AC114" s="67" t="s">
        <v>1432</v>
      </c>
      <c r="AE114" s="67" t="s">
        <v>1160</v>
      </c>
      <c r="AF114" s="67" t="s">
        <v>1160</v>
      </c>
      <c r="AG114" s="83">
        <f>+Table1[[#This Row],[Column11]]</f>
        <v>337737</v>
      </c>
      <c r="AH114" s="76">
        <f>+Table1[[#This Row],[Column12]]</f>
        <v>0</v>
      </c>
    </row>
    <row r="115" spans="1:34" x14ac:dyDescent="0.3">
      <c r="A115" s="67" t="s">
        <v>1155</v>
      </c>
      <c r="B115" s="67">
        <v>1</v>
      </c>
      <c r="C115" s="67" t="s">
        <v>1433</v>
      </c>
      <c r="D115" s="67" t="s">
        <v>1434</v>
      </c>
      <c r="E115" s="76">
        <v>13230</v>
      </c>
      <c r="F115" s="76">
        <v>0</v>
      </c>
      <c r="G115" s="76">
        <v>15790</v>
      </c>
      <c r="H115" s="76">
        <v>0</v>
      </c>
      <c r="I115" s="76">
        <v>0</v>
      </c>
      <c r="J115" s="76">
        <v>0</v>
      </c>
      <c r="M115" s="76">
        <f>+Table1[[#This Row],[Column7]]+Table1[[#This Row],[คอลัมน์3]]-Table1[[#This Row],[คอลัมน์2]]</f>
        <v>15790</v>
      </c>
      <c r="N115" s="76">
        <f>+Table1[[#This Row],[Column8]]+Table1[[#This Row],[คอลัมน์2]]-Table1[[#This Row],[คอลัมน์3]]</f>
        <v>0</v>
      </c>
      <c r="O115" s="67">
        <v>0</v>
      </c>
      <c r="P115" s="67">
        <v>0</v>
      </c>
      <c r="Q115" s="67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76">
        <v>2560</v>
      </c>
      <c r="X115" s="76">
        <v>0</v>
      </c>
      <c r="Y115" s="67">
        <v>0</v>
      </c>
      <c r="Z115" s="67">
        <v>0</v>
      </c>
      <c r="AA115" s="67">
        <v>0</v>
      </c>
      <c r="AB115" s="67">
        <v>0</v>
      </c>
      <c r="AC115" s="67" t="s">
        <v>1435</v>
      </c>
      <c r="AE115" s="67" t="s">
        <v>1160</v>
      </c>
      <c r="AF115" s="67" t="s">
        <v>1160</v>
      </c>
      <c r="AG115" s="83">
        <f>+Table1[[#This Row],[Column11]]</f>
        <v>15790</v>
      </c>
      <c r="AH115" s="76">
        <f>+Table1[[#This Row],[Column12]]</f>
        <v>0</v>
      </c>
    </row>
    <row r="116" spans="1:34" x14ac:dyDescent="0.3">
      <c r="A116" s="67" t="s">
        <v>1155</v>
      </c>
      <c r="B116" s="67">
        <v>1</v>
      </c>
      <c r="C116" s="67" t="s">
        <v>1436</v>
      </c>
      <c r="D116" s="67" t="s">
        <v>1437</v>
      </c>
      <c r="E116" s="76">
        <v>57266</v>
      </c>
      <c r="F116" s="76">
        <v>0</v>
      </c>
      <c r="G116" s="76">
        <v>64646</v>
      </c>
      <c r="H116" s="76">
        <v>0</v>
      </c>
      <c r="I116" s="76">
        <v>0</v>
      </c>
      <c r="J116" s="76">
        <v>0</v>
      </c>
      <c r="M116" s="76">
        <f>+Table1[[#This Row],[Column7]]+Table1[[#This Row],[คอลัมน์3]]-Table1[[#This Row],[คอลัมน์2]]</f>
        <v>64646</v>
      </c>
      <c r="N116" s="76">
        <f>+Table1[[#This Row],[Column8]]+Table1[[#This Row],[คอลัมน์2]]-Table1[[#This Row],[คอลัมน์3]]</f>
        <v>0</v>
      </c>
      <c r="O116" s="67">
        <v>0</v>
      </c>
      <c r="P116" s="67">
        <v>0</v>
      </c>
      <c r="Q116" s="67">
        <v>0</v>
      </c>
      <c r="R116" s="67">
        <v>0</v>
      </c>
      <c r="S116" s="67">
        <v>0</v>
      </c>
      <c r="T116" s="67">
        <v>0</v>
      </c>
      <c r="U116" s="67">
        <v>0</v>
      </c>
      <c r="V116" s="67">
        <v>0</v>
      </c>
      <c r="W116" s="76">
        <v>7380</v>
      </c>
      <c r="X116" s="76">
        <v>0</v>
      </c>
      <c r="Y116" s="67">
        <v>0</v>
      </c>
      <c r="Z116" s="67">
        <v>0</v>
      </c>
      <c r="AA116" s="67">
        <v>0</v>
      </c>
      <c r="AB116" s="67">
        <v>0</v>
      </c>
      <c r="AC116" s="67" t="s">
        <v>1438</v>
      </c>
      <c r="AE116" s="67" t="s">
        <v>1160</v>
      </c>
      <c r="AF116" s="67" t="s">
        <v>1160</v>
      </c>
      <c r="AG116" s="83">
        <f>+Table1[[#This Row],[Column11]]</f>
        <v>64646</v>
      </c>
      <c r="AH116" s="76">
        <f>+Table1[[#This Row],[Column12]]</f>
        <v>0</v>
      </c>
    </row>
    <row r="117" spans="1:34" x14ac:dyDescent="0.3">
      <c r="A117" s="67" t="s">
        <v>1155</v>
      </c>
      <c r="B117" s="67">
        <v>1</v>
      </c>
      <c r="C117" s="67" t="s">
        <v>1439</v>
      </c>
      <c r="D117" s="67" t="s">
        <v>1440</v>
      </c>
      <c r="E117" s="76">
        <v>107934</v>
      </c>
      <c r="F117" s="76">
        <v>0</v>
      </c>
      <c r="G117" s="76">
        <v>115427</v>
      </c>
      <c r="H117" s="76">
        <v>0</v>
      </c>
      <c r="I117" s="76">
        <v>0</v>
      </c>
      <c r="J117" s="76">
        <v>0</v>
      </c>
      <c r="M117" s="76">
        <f>+Table1[[#This Row],[Column7]]+Table1[[#This Row],[คอลัมน์3]]-Table1[[#This Row],[คอลัมน์2]]</f>
        <v>115427</v>
      </c>
      <c r="N117" s="76">
        <f>+Table1[[#This Row],[Column8]]+Table1[[#This Row],[คอลัมน์2]]-Table1[[#This Row],[คอลัมน์3]]</f>
        <v>0</v>
      </c>
      <c r="O117" s="67">
        <v>0</v>
      </c>
      <c r="P117" s="67">
        <v>0</v>
      </c>
      <c r="Q117" s="67">
        <v>0</v>
      </c>
      <c r="R117" s="67">
        <v>0</v>
      </c>
      <c r="S117" s="67">
        <v>0</v>
      </c>
      <c r="T117" s="67">
        <v>0</v>
      </c>
      <c r="U117" s="67">
        <v>0</v>
      </c>
      <c r="V117" s="67">
        <v>0</v>
      </c>
      <c r="W117" s="76">
        <v>7493</v>
      </c>
      <c r="X117" s="76">
        <v>0</v>
      </c>
      <c r="Y117" s="67">
        <v>0</v>
      </c>
      <c r="Z117" s="67">
        <v>0</v>
      </c>
      <c r="AA117" s="67">
        <v>0</v>
      </c>
      <c r="AB117" s="67">
        <v>0</v>
      </c>
      <c r="AC117" s="67" t="s">
        <v>1441</v>
      </c>
      <c r="AE117" s="67" t="s">
        <v>1160</v>
      </c>
      <c r="AF117" s="67" t="s">
        <v>1160</v>
      </c>
      <c r="AG117" s="83">
        <f>+Table1[[#This Row],[Column11]]</f>
        <v>115427</v>
      </c>
      <c r="AH117" s="76">
        <f>+Table1[[#This Row],[Column12]]</f>
        <v>0</v>
      </c>
    </row>
    <row r="118" spans="1:34" x14ac:dyDescent="0.3">
      <c r="A118" s="67" t="s">
        <v>1155</v>
      </c>
      <c r="B118" s="67">
        <v>1</v>
      </c>
      <c r="C118" s="67" t="s">
        <v>652</v>
      </c>
      <c r="D118" s="67" t="s">
        <v>1442</v>
      </c>
      <c r="E118" s="76">
        <v>454385.4</v>
      </c>
      <c r="F118" s="76">
        <v>0</v>
      </c>
      <c r="G118" s="76">
        <v>599197.4</v>
      </c>
      <c r="H118" s="76">
        <v>0</v>
      </c>
      <c r="I118" s="76">
        <v>0</v>
      </c>
      <c r="J118" s="76">
        <v>0</v>
      </c>
      <c r="M118" s="76">
        <f>+Table1[[#This Row],[Column7]]+Table1[[#This Row],[คอลัมน์3]]-Table1[[#This Row],[คอลัมน์2]]</f>
        <v>599197.4</v>
      </c>
      <c r="N118" s="76">
        <f>+Table1[[#This Row],[Column8]]+Table1[[#This Row],[คอลัมน์2]]-Table1[[#This Row],[คอลัมน์3]]</f>
        <v>0</v>
      </c>
      <c r="O118" s="67">
        <v>0</v>
      </c>
      <c r="P118" s="67">
        <v>0</v>
      </c>
      <c r="Q118" s="67">
        <v>0</v>
      </c>
      <c r="R118" s="67">
        <v>0</v>
      </c>
      <c r="S118" s="67">
        <v>0</v>
      </c>
      <c r="T118" s="67">
        <v>0</v>
      </c>
      <c r="U118" s="67">
        <v>0</v>
      </c>
      <c r="V118" s="67">
        <v>0</v>
      </c>
      <c r="W118" s="76">
        <v>144812</v>
      </c>
      <c r="X118" s="76">
        <v>0</v>
      </c>
      <c r="Y118" s="67">
        <v>0</v>
      </c>
      <c r="Z118" s="67">
        <v>0</v>
      </c>
      <c r="AA118" s="67">
        <v>0</v>
      </c>
      <c r="AB118" s="67">
        <v>0</v>
      </c>
      <c r="AC118" s="67" t="s">
        <v>1443</v>
      </c>
      <c r="AE118" s="67" t="s">
        <v>1160</v>
      </c>
      <c r="AF118" s="67" t="s">
        <v>1160</v>
      </c>
      <c r="AG118" s="174">
        <f>+Table1[[#This Row],[Column11]]</f>
        <v>599197.4</v>
      </c>
      <c r="AH118" s="76">
        <f>+Table1[[#This Row],[Column12]]</f>
        <v>0</v>
      </c>
    </row>
    <row r="119" spans="1:34" x14ac:dyDescent="0.3">
      <c r="A119" s="67" t="s">
        <v>1155</v>
      </c>
      <c r="B119" s="67">
        <v>1</v>
      </c>
      <c r="C119" s="67" t="s">
        <v>629</v>
      </c>
      <c r="D119" s="67" t="s">
        <v>1444</v>
      </c>
      <c r="E119" s="76">
        <v>677280.57</v>
      </c>
      <c r="F119" s="76">
        <v>0</v>
      </c>
      <c r="G119" s="76">
        <v>677280.57</v>
      </c>
      <c r="H119" s="76">
        <v>0</v>
      </c>
      <c r="I119" s="76">
        <v>0</v>
      </c>
      <c r="J119" s="76">
        <v>0</v>
      </c>
      <c r="M119" s="76">
        <f>+Table1[[#This Row],[Column7]]+Table1[[#This Row],[คอลัมน์3]]-Table1[[#This Row],[คอลัมน์2]]</f>
        <v>677280.57</v>
      </c>
      <c r="N119" s="76">
        <f>+Table1[[#This Row],[Column8]]+Table1[[#This Row],[คอลัมน์2]]-Table1[[#This Row],[คอลัมน์3]]</f>
        <v>0</v>
      </c>
      <c r="O119" s="67">
        <v>0</v>
      </c>
      <c r="P119" s="67">
        <v>0</v>
      </c>
      <c r="Q119" s="67">
        <v>0</v>
      </c>
      <c r="R119" s="67">
        <v>0</v>
      </c>
      <c r="S119" s="67">
        <v>0</v>
      </c>
      <c r="T119" s="67">
        <v>0</v>
      </c>
      <c r="U119" s="67">
        <v>0</v>
      </c>
      <c r="V119" s="67">
        <v>0</v>
      </c>
      <c r="W119" s="76">
        <v>0</v>
      </c>
      <c r="X119" s="76">
        <v>0</v>
      </c>
      <c r="Y119" s="67">
        <v>0</v>
      </c>
      <c r="Z119" s="67">
        <v>0</v>
      </c>
      <c r="AA119" s="67">
        <v>0</v>
      </c>
      <c r="AB119" s="67">
        <v>0</v>
      </c>
      <c r="AC119" s="67" t="s">
        <v>1445</v>
      </c>
      <c r="AE119" s="67" t="s">
        <v>1160</v>
      </c>
      <c r="AF119" s="67" t="s">
        <v>1160</v>
      </c>
      <c r="AG119" s="83">
        <f>+Table1[[#This Row],[Column11]]</f>
        <v>677280.57</v>
      </c>
      <c r="AH119" s="76">
        <f>+Table1[[#This Row],[Column12]]</f>
        <v>0</v>
      </c>
    </row>
    <row r="120" spans="1:34" x14ac:dyDescent="0.3">
      <c r="A120" s="67" t="s">
        <v>1155</v>
      </c>
      <c r="B120" s="67">
        <v>1</v>
      </c>
      <c r="C120" s="67" t="s">
        <v>1446</v>
      </c>
      <c r="D120" s="67" t="s">
        <v>1447</v>
      </c>
      <c r="E120" s="76">
        <v>224177</v>
      </c>
      <c r="F120" s="76">
        <v>0</v>
      </c>
      <c r="G120" s="76">
        <v>224177</v>
      </c>
      <c r="H120" s="76">
        <v>0</v>
      </c>
      <c r="I120" s="76">
        <v>0</v>
      </c>
      <c r="J120" s="76">
        <v>0</v>
      </c>
      <c r="M120" s="76">
        <f>+Table1[[#This Row],[Column7]]+Table1[[#This Row],[คอลัมน์3]]-Table1[[#This Row],[คอลัมน์2]]</f>
        <v>224177</v>
      </c>
      <c r="N120" s="76">
        <f>+Table1[[#This Row],[Column8]]+Table1[[#This Row],[คอลัมน์2]]-Table1[[#This Row],[คอลัมน์3]]</f>
        <v>0</v>
      </c>
      <c r="O120" s="67">
        <v>0</v>
      </c>
      <c r="P120" s="67">
        <v>0</v>
      </c>
      <c r="Q120" s="67">
        <v>0</v>
      </c>
      <c r="R120" s="67">
        <v>0</v>
      </c>
      <c r="S120" s="67">
        <v>0</v>
      </c>
      <c r="T120" s="67">
        <v>0</v>
      </c>
      <c r="U120" s="67">
        <v>0</v>
      </c>
      <c r="V120" s="67">
        <v>0</v>
      </c>
      <c r="W120" s="76">
        <v>0</v>
      </c>
      <c r="X120" s="76">
        <v>0</v>
      </c>
      <c r="Y120" s="67">
        <v>0</v>
      </c>
      <c r="Z120" s="67">
        <v>0</v>
      </c>
      <c r="AA120" s="67">
        <v>0</v>
      </c>
      <c r="AB120" s="67">
        <v>0</v>
      </c>
      <c r="AC120" s="67" t="s">
        <v>1448</v>
      </c>
      <c r="AE120" s="67" t="s">
        <v>1160</v>
      </c>
      <c r="AF120" s="67" t="s">
        <v>1160</v>
      </c>
      <c r="AG120" s="83">
        <f>+Table1[[#This Row],[Column11]]</f>
        <v>224177</v>
      </c>
      <c r="AH120" s="76">
        <f>+Table1[[#This Row],[Column12]]</f>
        <v>0</v>
      </c>
    </row>
    <row r="121" spans="1:34" x14ac:dyDescent="0.3">
      <c r="A121" s="67" t="s">
        <v>1155</v>
      </c>
      <c r="B121" s="67">
        <v>1</v>
      </c>
      <c r="C121" s="67" t="s">
        <v>632</v>
      </c>
      <c r="D121" s="67" t="s">
        <v>1449</v>
      </c>
      <c r="E121" s="76">
        <v>155821.98000000001</v>
      </c>
      <c r="F121" s="76">
        <v>0</v>
      </c>
      <c r="G121" s="76">
        <v>155821.98000000001</v>
      </c>
      <c r="H121" s="76">
        <v>0</v>
      </c>
      <c r="I121" s="76">
        <v>0</v>
      </c>
      <c r="J121" s="76">
        <v>0</v>
      </c>
      <c r="M121" s="76">
        <f>+Table1[[#This Row],[Column7]]+Table1[[#This Row],[คอลัมน์3]]-Table1[[#This Row],[คอลัมน์2]]</f>
        <v>155821.98000000001</v>
      </c>
      <c r="N121" s="76">
        <f>+Table1[[#This Row],[Column8]]+Table1[[#This Row],[คอลัมน์2]]-Table1[[#This Row],[คอลัมน์3]]</f>
        <v>0</v>
      </c>
      <c r="O121" s="67">
        <v>0</v>
      </c>
      <c r="P121" s="67">
        <v>0</v>
      </c>
      <c r="Q121" s="67">
        <v>0</v>
      </c>
      <c r="R121" s="67">
        <v>0</v>
      </c>
      <c r="S121" s="67">
        <v>0</v>
      </c>
      <c r="T121" s="67">
        <v>0</v>
      </c>
      <c r="U121" s="67">
        <v>0</v>
      </c>
      <c r="V121" s="67">
        <v>0</v>
      </c>
      <c r="W121" s="76">
        <v>0</v>
      </c>
      <c r="X121" s="76">
        <v>0</v>
      </c>
      <c r="Y121" s="67">
        <v>0</v>
      </c>
      <c r="Z121" s="67">
        <v>0</v>
      </c>
      <c r="AA121" s="67">
        <v>0</v>
      </c>
      <c r="AB121" s="67">
        <v>0</v>
      </c>
      <c r="AC121" s="67" t="s">
        <v>1450</v>
      </c>
      <c r="AE121" s="67" t="s">
        <v>1160</v>
      </c>
      <c r="AF121" s="67" t="s">
        <v>1160</v>
      </c>
      <c r="AG121" s="174">
        <f>+Table1[[#This Row],[Column11]]</f>
        <v>155821.98000000001</v>
      </c>
      <c r="AH121" s="76">
        <f>+Table1[[#This Row],[Column12]]</f>
        <v>0</v>
      </c>
    </row>
    <row r="122" spans="1:34" x14ac:dyDescent="0.3">
      <c r="A122" s="67" t="s">
        <v>1155</v>
      </c>
      <c r="B122" s="67">
        <v>1</v>
      </c>
      <c r="C122" s="67" t="s">
        <v>1451</v>
      </c>
      <c r="D122" s="67" t="s">
        <v>1452</v>
      </c>
      <c r="E122" s="76">
        <v>464100</v>
      </c>
      <c r="F122" s="76">
        <v>0</v>
      </c>
      <c r="G122" s="76">
        <v>464100</v>
      </c>
      <c r="H122" s="76">
        <v>0</v>
      </c>
      <c r="I122" s="76">
        <v>0</v>
      </c>
      <c r="J122" s="76">
        <v>0</v>
      </c>
      <c r="M122" s="76">
        <f>+Table1[[#This Row],[Column7]]+Table1[[#This Row],[คอลัมน์3]]-Table1[[#This Row],[คอลัมน์2]]</f>
        <v>464100</v>
      </c>
      <c r="N122" s="76">
        <f>+Table1[[#This Row],[Column8]]+Table1[[#This Row],[คอลัมน์2]]-Table1[[#This Row],[คอลัมน์3]]</f>
        <v>0</v>
      </c>
      <c r="O122" s="67">
        <v>0</v>
      </c>
      <c r="P122" s="67">
        <v>0</v>
      </c>
      <c r="Q122" s="67">
        <v>0</v>
      </c>
      <c r="R122" s="67">
        <v>0</v>
      </c>
      <c r="S122" s="67">
        <v>0</v>
      </c>
      <c r="T122" s="67">
        <v>0</v>
      </c>
      <c r="U122" s="67">
        <v>0</v>
      </c>
      <c r="V122" s="67">
        <v>0</v>
      </c>
      <c r="W122" s="76">
        <v>0</v>
      </c>
      <c r="X122" s="76">
        <v>0</v>
      </c>
      <c r="Y122" s="67">
        <v>0</v>
      </c>
      <c r="Z122" s="67">
        <v>0</v>
      </c>
      <c r="AA122" s="67">
        <v>0</v>
      </c>
      <c r="AB122" s="67">
        <v>0</v>
      </c>
      <c r="AC122" s="67" t="s">
        <v>1453</v>
      </c>
      <c r="AE122" s="67" t="s">
        <v>1160</v>
      </c>
      <c r="AF122" s="67" t="s">
        <v>1160</v>
      </c>
      <c r="AG122" s="83">
        <f>+Table1[[#This Row],[Column11]]</f>
        <v>464100</v>
      </c>
      <c r="AH122" s="76">
        <f>+Table1[[#This Row],[Column12]]</f>
        <v>0</v>
      </c>
    </row>
    <row r="123" spans="1:34" x14ac:dyDescent="0.3">
      <c r="A123" s="67" t="s">
        <v>1155</v>
      </c>
      <c r="B123" s="67">
        <v>1</v>
      </c>
      <c r="C123" s="67" t="s">
        <v>1454</v>
      </c>
      <c r="D123" s="67" t="s">
        <v>1455</v>
      </c>
      <c r="E123" s="76">
        <v>246583.45</v>
      </c>
      <c r="F123" s="76">
        <v>0</v>
      </c>
      <c r="G123" s="76">
        <v>246583.45</v>
      </c>
      <c r="H123" s="76">
        <v>0</v>
      </c>
      <c r="I123" s="76">
        <v>0</v>
      </c>
      <c r="J123" s="76">
        <v>0</v>
      </c>
      <c r="M123" s="76">
        <f>+Table1[[#This Row],[Column7]]+Table1[[#This Row],[คอลัมน์3]]-Table1[[#This Row],[คอลัมน์2]]</f>
        <v>246583.45</v>
      </c>
      <c r="N123" s="76">
        <f>+Table1[[#This Row],[Column8]]+Table1[[#This Row],[คอลัมน์2]]-Table1[[#This Row],[คอลัมน์3]]</f>
        <v>0</v>
      </c>
      <c r="O123" s="67">
        <v>0</v>
      </c>
      <c r="P123" s="67">
        <v>0</v>
      </c>
      <c r="Q123" s="67">
        <v>0</v>
      </c>
      <c r="R123" s="67">
        <v>0</v>
      </c>
      <c r="S123" s="67">
        <v>0</v>
      </c>
      <c r="T123" s="67">
        <v>0</v>
      </c>
      <c r="U123" s="67">
        <v>0</v>
      </c>
      <c r="V123" s="67">
        <v>0</v>
      </c>
      <c r="W123" s="76">
        <v>0</v>
      </c>
      <c r="X123" s="76">
        <v>0</v>
      </c>
      <c r="Y123" s="67">
        <v>0</v>
      </c>
      <c r="Z123" s="67">
        <v>0</v>
      </c>
      <c r="AA123" s="67">
        <v>0</v>
      </c>
      <c r="AB123" s="67">
        <v>0</v>
      </c>
      <c r="AC123" s="67" t="s">
        <v>1456</v>
      </c>
      <c r="AE123" s="67" t="s">
        <v>1160</v>
      </c>
      <c r="AF123" s="67" t="s">
        <v>1160</v>
      </c>
      <c r="AG123" s="83">
        <f>+Table1[[#This Row],[Column11]]</f>
        <v>246583.45</v>
      </c>
      <c r="AH123" s="76">
        <f>+Table1[[#This Row],[Column12]]</f>
        <v>0</v>
      </c>
    </row>
    <row r="124" spans="1:34" x14ac:dyDescent="0.3">
      <c r="A124" s="67" t="s">
        <v>1155</v>
      </c>
      <c r="B124" s="67">
        <v>1</v>
      </c>
      <c r="C124" s="67" t="s">
        <v>659</v>
      </c>
      <c r="D124" s="67" t="s">
        <v>1457</v>
      </c>
      <c r="E124" s="76">
        <v>163254.87</v>
      </c>
      <c r="F124" s="76">
        <v>0</v>
      </c>
      <c r="G124" s="76">
        <v>169319.33</v>
      </c>
      <c r="H124" s="76">
        <v>0</v>
      </c>
      <c r="I124" s="76">
        <v>0</v>
      </c>
      <c r="J124" s="76">
        <v>0</v>
      </c>
      <c r="M124" s="76">
        <f>+Table1[[#This Row],[Column7]]+Table1[[#This Row],[คอลัมน์3]]-Table1[[#This Row],[คอลัมน์2]]</f>
        <v>169319.33</v>
      </c>
      <c r="N124" s="76">
        <f>+Table1[[#This Row],[Column8]]+Table1[[#This Row],[คอลัมน์2]]-Table1[[#This Row],[คอลัมน์3]]</f>
        <v>0</v>
      </c>
      <c r="O124" s="67">
        <v>0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76">
        <v>6064.46</v>
      </c>
      <c r="X124" s="76">
        <v>0</v>
      </c>
      <c r="Y124" s="67">
        <v>0</v>
      </c>
      <c r="Z124" s="67">
        <v>0</v>
      </c>
      <c r="AA124" s="67">
        <v>0</v>
      </c>
      <c r="AB124" s="67">
        <v>0</v>
      </c>
      <c r="AC124" s="67" t="s">
        <v>1458</v>
      </c>
      <c r="AE124" s="67" t="s">
        <v>1160</v>
      </c>
      <c r="AF124" s="67" t="s">
        <v>1160</v>
      </c>
      <c r="AG124" s="75">
        <f>+Table1[[#This Row],[Column11]]</f>
        <v>169319.33</v>
      </c>
      <c r="AH124" s="76">
        <f>+Table1[[#This Row],[Column12]]</f>
        <v>0</v>
      </c>
    </row>
    <row r="125" spans="1:34" x14ac:dyDescent="0.3">
      <c r="A125" s="67" t="s">
        <v>1155</v>
      </c>
      <c r="B125" s="67">
        <v>1</v>
      </c>
      <c r="C125" s="67" t="s">
        <v>664</v>
      </c>
      <c r="D125" s="67" t="s">
        <v>1459</v>
      </c>
      <c r="E125" s="76">
        <v>4940.22</v>
      </c>
      <c r="F125" s="76">
        <v>0</v>
      </c>
      <c r="G125" s="76">
        <v>4940.22</v>
      </c>
      <c r="H125" s="76">
        <v>0</v>
      </c>
      <c r="I125" s="76">
        <v>0</v>
      </c>
      <c r="J125" s="76">
        <v>0</v>
      </c>
      <c r="M125" s="76">
        <f>+Table1[[#This Row],[Column7]]+Table1[[#This Row],[คอลัมน์3]]-Table1[[#This Row],[คอลัมน์2]]</f>
        <v>4940.22</v>
      </c>
      <c r="N125" s="76">
        <f>+Table1[[#This Row],[Column8]]+Table1[[#This Row],[คอลัมน์2]]-Table1[[#This Row],[คอลัมน์3]]</f>
        <v>0</v>
      </c>
      <c r="O125" s="67">
        <v>0</v>
      </c>
      <c r="P125" s="67">
        <v>0</v>
      </c>
      <c r="Q125" s="67">
        <v>0</v>
      </c>
      <c r="R125" s="67">
        <v>0</v>
      </c>
      <c r="S125" s="67">
        <v>0</v>
      </c>
      <c r="T125" s="67">
        <v>0</v>
      </c>
      <c r="U125" s="67">
        <v>0</v>
      </c>
      <c r="V125" s="67">
        <v>0</v>
      </c>
      <c r="W125" s="76">
        <v>0</v>
      </c>
      <c r="X125" s="76">
        <v>0</v>
      </c>
      <c r="Y125" s="67">
        <v>0</v>
      </c>
      <c r="Z125" s="67">
        <v>0</v>
      </c>
      <c r="AA125" s="67">
        <v>0</v>
      </c>
      <c r="AB125" s="67">
        <v>0</v>
      </c>
      <c r="AC125" s="67" t="s">
        <v>1460</v>
      </c>
      <c r="AE125" s="67" t="s">
        <v>1160</v>
      </c>
      <c r="AF125" s="67" t="s">
        <v>1160</v>
      </c>
      <c r="AG125" s="75">
        <f>+Table1[[#This Row],[Column11]]</f>
        <v>4940.22</v>
      </c>
      <c r="AH125" s="76">
        <f>+Table1[[#This Row],[Column12]]</f>
        <v>0</v>
      </c>
    </row>
    <row r="126" spans="1:34" x14ac:dyDescent="0.3">
      <c r="A126" s="67" t="s">
        <v>1155</v>
      </c>
      <c r="B126" s="67">
        <v>1</v>
      </c>
      <c r="C126" s="67" t="s">
        <v>666</v>
      </c>
      <c r="D126" s="67" t="s">
        <v>1461</v>
      </c>
      <c r="E126" s="76">
        <v>72000</v>
      </c>
      <c r="F126" s="76">
        <v>0</v>
      </c>
      <c r="G126" s="76">
        <v>72000</v>
      </c>
      <c r="H126" s="76">
        <v>0</v>
      </c>
      <c r="I126" s="76">
        <v>0</v>
      </c>
      <c r="J126" s="76">
        <v>0</v>
      </c>
      <c r="M126" s="76">
        <f>+Table1[[#This Row],[Column7]]+Table1[[#This Row],[คอลัมน์3]]-Table1[[#This Row],[คอลัมน์2]]</f>
        <v>72000</v>
      </c>
      <c r="N126" s="76">
        <f>+Table1[[#This Row],[Column8]]+Table1[[#This Row],[คอลัมน์2]]-Table1[[#This Row],[คอลัมน์3]]</f>
        <v>0</v>
      </c>
      <c r="O126" s="67">
        <v>0</v>
      </c>
      <c r="P126" s="67">
        <v>0</v>
      </c>
      <c r="Q126" s="67">
        <v>0</v>
      </c>
      <c r="R126" s="67">
        <v>0</v>
      </c>
      <c r="S126" s="67">
        <v>0</v>
      </c>
      <c r="T126" s="67">
        <v>0</v>
      </c>
      <c r="U126" s="67">
        <v>0</v>
      </c>
      <c r="V126" s="67">
        <v>0</v>
      </c>
      <c r="W126" s="76">
        <v>0</v>
      </c>
      <c r="X126" s="76">
        <v>0</v>
      </c>
      <c r="Y126" s="67">
        <v>0</v>
      </c>
      <c r="Z126" s="67">
        <v>0</v>
      </c>
      <c r="AA126" s="67">
        <v>0</v>
      </c>
      <c r="AB126" s="67">
        <v>0</v>
      </c>
      <c r="AC126" s="67" t="s">
        <v>1462</v>
      </c>
      <c r="AE126" s="67" t="s">
        <v>1160</v>
      </c>
      <c r="AF126" s="67" t="s">
        <v>1160</v>
      </c>
      <c r="AG126" s="75">
        <f>+Table1[[#This Row],[Column11]]</f>
        <v>72000</v>
      </c>
      <c r="AH126" s="76">
        <f>+Table1[[#This Row],[Column12]]</f>
        <v>0</v>
      </c>
    </row>
    <row r="127" spans="1:34" x14ac:dyDescent="0.3">
      <c r="A127" s="67" t="s">
        <v>1155</v>
      </c>
      <c r="B127" s="67">
        <v>1</v>
      </c>
      <c r="C127" s="67" t="s">
        <v>668</v>
      </c>
      <c r="D127" s="67" t="s">
        <v>1463</v>
      </c>
      <c r="E127" s="76">
        <v>33958</v>
      </c>
      <c r="F127" s="76">
        <v>0</v>
      </c>
      <c r="G127" s="76">
        <v>33958</v>
      </c>
      <c r="H127" s="76">
        <v>0</v>
      </c>
      <c r="I127" s="76">
        <v>0</v>
      </c>
      <c r="J127" s="76">
        <v>0</v>
      </c>
      <c r="M127" s="76">
        <f>+Table1[[#This Row],[Column7]]+Table1[[#This Row],[คอลัมน์3]]-Table1[[#This Row],[คอลัมน์2]]</f>
        <v>33958</v>
      </c>
      <c r="N127" s="76">
        <f>+Table1[[#This Row],[Column8]]+Table1[[#This Row],[คอลัมน์2]]-Table1[[#This Row],[คอลัมน์3]]</f>
        <v>0</v>
      </c>
      <c r="O127" s="67">
        <v>0</v>
      </c>
      <c r="P127" s="67">
        <v>0</v>
      </c>
      <c r="Q127" s="67">
        <v>0</v>
      </c>
      <c r="R127" s="67">
        <v>0</v>
      </c>
      <c r="S127" s="67">
        <v>0</v>
      </c>
      <c r="T127" s="67">
        <v>0</v>
      </c>
      <c r="U127" s="67">
        <v>0</v>
      </c>
      <c r="V127" s="67">
        <v>0</v>
      </c>
      <c r="W127" s="76">
        <v>0</v>
      </c>
      <c r="X127" s="76">
        <v>0</v>
      </c>
      <c r="Y127" s="67">
        <v>0</v>
      </c>
      <c r="Z127" s="67">
        <v>0</v>
      </c>
      <c r="AA127" s="67">
        <v>0</v>
      </c>
      <c r="AB127" s="67">
        <v>0</v>
      </c>
      <c r="AC127" s="67" t="s">
        <v>1464</v>
      </c>
      <c r="AE127" s="67" t="s">
        <v>1160</v>
      </c>
      <c r="AF127" s="67" t="s">
        <v>1160</v>
      </c>
      <c r="AG127" s="75">
        <f>+Table1[[#This Row],[Column11]]</f>
        <v>33958</v>
      </c>
      <c r="AH127" s="76">
        <f>+Table1[[#This Row],[Column12]]</f>
        <v>0</v>
      </c>
    </row>
    <row r="128" spans="1:34" x14ac:dyDescent="0.3">
      <c r="A128" s="67" t="s">
        <v>1155</v>
      </c>
      <c r="B128" s="67">
        <v>1</v>
      </c>
      <c r="C128" s="67" t="s">
        <v>1465</v>
      </c>
      <c r="D128" s="67" t="s">
        <v>1466</v>
      </c>
      <c r="E128" s="76">
        <v>4022.87</v>
      </c>
      <c r="F128" s="76">
        <v>0</v>
      </c>
      <c r="G128" s="76">
        <v>4022.87</v>
      </c>
      <c r="H128" s="76">
        <v>0</v>
      </c>
      <c r="I128" s="76">
        <v>0</v>
      </c>
      <c r="J128" s="76">
        <v>0</v>
      </c>
      <c r="M128" s="76">
        <f>+Table1[[#This Row],[Column7]]+Table1[[#This Row],[คอลัมน์3]]-Table1[[#This Row],[คอลัมน์2]]</f>
        <v>4022.87</v>
      </c>
      <c r="N128" s="76">
        <f>+Table1[[#This Row],[Column8]]+Table1[[#This Row],[คอลัมน์2]]-Table1[[#This Row],[คอลัมน์3]]</f>
        <v>0</v>
      </c>
      <c r="O128" s="67">
        <v>0</v>
      </c>
      <c r="P128" s="67">
        <v>0</v>
      </c>
      <c r="Q128" s="67">
        <v>0</v>
      </c>
      <c r="R128" s="67">
        <v>0</v>
      </c>
      <c r="S128" s="67">
        <v>0</v>
      </c>
      <c r="T128" s="67">
        <v>0</v>
      </c>
      <c r="U128" s="67">
        <v>0</v>
      </c>
      <c r="V128" s="67">
        <v>0</v>
      </c>
      <c r="W128" s="76">
        <v>0</v>
      </c>
      <c r="X128" s="76">
        <v>0</v>
      </c>
      <c r="Y128" s="67">
        <v>0</v>
      </c>
      <c r="Z128" s="67">
        <v>0</v>
      </c>
      <c r="AA128" s="67">
        <v>0</v>
      </c>
      <c r="AB128" s="67">
        <v>0</v>
      </c>
      <c r="AC128" s="67" t="s">
        <v>1467</v>
      </c>
      <c r="AE128" s="67" t="s">
        <v>1160</v>
      </c>
      <c r="AF128" s="67" t="s">
        <v>1160</v>
      </c>
      <c r="AG128" s="83">
        <f>+Table1[[#This Row],[Column11]]</f>
        <v>4022.87</v>
      </c>
      <c r="AH128" s="76">
        <f>+Table1[[#This Row],[Column12]]</f>
        <v>0</v>
      </c>
    </row>
    <row r="129" spans="1:34" x14ac:dyDescent="0.3">
      <c r="A129" s="67" t="s">
        <v>1155</v>
      </c>
      <c r="B129" s="67">
        <v>1</v>
      </c>
      <c r="C129" s="67" t="s">
        <v>650</v>
      </c>
      <c r="D129" s="67" t="s">
        <v>1468</v>
      </c>
      <c r="E129" s="76">
        <v>884455.02</v>
      </c>
      <c r="F129" s="76">
        <v>0</v>
      </c>
      <c r="G129" s="76">
        <v>884455.02</v>
      </c>
      <c r="H129" s="76">
        <v>0</v>
      </c>
      <c r="I129" s="76">
        <v>0</v>
      </c>
      <c r="J129" s="76">
        <v>0</v>
      </c>
      <c r="M129" s="76">
        <f>+Table1[[#This Row],[Column7]]+Table1[[#This Row],[คอลัมน์3]]-Table1[[#This Row],[คอลัมน์2]]</f>
        <v>884455.02</v>
      </c>
      <c r="N129" s="76">
        <f>+Table1[[#This Row],[Column8]]+Table1[[#This Row],[คอลัมน์2]]-Table1[[#This Row],[คอลัมน์3]]</f>
        <v>0</v>
      </c>
      <c r="O129" s="67">
        <v>0</v>
      </c>
      <c r="P129" s="67">
        <v>0</v>
      </c>
      <c r="Q129" s="67">
        <v>0</v>
      </c>
      <c r="R129" s="67">
        <v>0</v>
      </c>
      <c r="S129" s="67">
        <v>0</v>
      </c>
      <c r="T129" s="67">
        <v>0</v>
      </c>
      <c r="U129" s="67">
        <v>0</v>
      </c>
      <c r="V129" s="67">
        <v>0</v>
      </c>
      <c r="W129" s="76">
        <v>0</v>
      </c>
      <c r="X129" s="76">
        <v>0</v>
      </c>
      <c r="Y129" s="67">
        <v>0</v>
      </c>
      <c r="Z129" s="67">
        <v>0</v>
      </c>
      <c r="AA129" s="67">
        <v>0</v>
      </c>
      <c r="AB129" s="67">
        <v>0</v>
      </c>
      <c r="AC129" s="67" t="s">
        <v>1469</v>
      </c>
      <c r="AE129" s="67" t="s">
        <v>1160</v>
      </c>
      <c r="AF129" s="67" t="s">
        <v>1160</v>
      </c>
      <c r="AG129" s="178">
        <f>+Table1[[#This Row],[Column11]]</f>
        <v>884455.02</v>
      </c>
      <c r="AH129" s="76">
        <f>+Table1[[#This Row],[Column12]]</f>
        <v>0</v>
      </c>
    </row>
    <row r="130" spans="1:34" x14ac:dyDescent="0.3">
      <c r="A130" s="67" t="s">
        <v>1155</v>
      </c>
      <c r="B130" s="67">
        <v>1</v>
      </c>
      <c r="C130" s="67" t="s">
        <v>642</v>
      </c>
      <c r="D130" s="67" t="s">
        <v>1470</v>
      </c>
      <c r="E130" s="76">
        <v>101700</v>
      </c>
      <c r="F130" s="76">
        <v>0</v>
      </c>
      <c r="G130" s="76">
        <v>101700</v>
      </c>
      <c r="H130" s="76">
        <v>0</v>
      </c>
      <c r="I130" s="76">
        <v>0</v>
      </c>
      <c r="J130" s="76">
        <v>0</v>
      </c>
      <c r="M130" s="76">
        <f>+Table1[[#This Row],[Column7]]+Table1[[#This Row],[คอลัมน์3]]-Table1[[#This Row],[คอลัมน์2]]</f>
        <v>101700</v>
      </c>
      <c r="N130" s="76">
        <f>+Table1[[#This Row],[Column8]]+Table1[[#This Row],[คอลัมน์2]]-Table1[[#This Row],[คอลัมน์3]]</f>
        <v>0</v>
      </c>
      <c r="O130" s="67">
        <v>0</v>
      </c>
      <c r="P130" s="67">
        <v>0</v>
      </c>
      <c r="Q130" s="67">
        <v>0</v>
      </c>
      <c r="R130" s="67">
        <v>0</v>
      </c>
      <c r="S130" s="67">
        <v>0</v>
      </c>
      <c r="T130" s="67">
        <v>0</v>
      </c>
      <c r="U130" s="67">
        <v>0</v>
      </c>
      <c r="V130" s="67">
        <v>0</v>
      </c>
      <c r="W130" s="76">
        <v>0</v>
      </c>
      <c r="X130" s="76">
        <v>0</v>
      </c>
      <c r="Y130" s="67">
        <v>0</v>
      </c>
      <c r="Z130" s="67">
        <v>0</v>
      </c>
      <c r="AA130" s="67">
        <v>0</v>
      </c>
      <c r="AB130" s="67">
        <v>0</v>
      </c>
      <c r="AC130" s="67" t="s">
        <v>1471</v>
      </c>
      <c r="AE130" s="67" t="s">
        <v>1160</v>
      </c>
      <c r="AF130" s="67" t="s">
        <v>1160</v>
      </c>
      <c r="AG130" s="174">
        <f>+Table1[[#This Row],[Column11]]</f>
        <v>101700</v>
      </c>
      <c r="AH130" s="76">
        <f>+Table1[[#This Row],[Column12]]</f>
        <v>0</v>
      </c>
    </row>
    <row r="131" spans="1:34" x14ac:dyDescent="0.3">
      <c r="A131" s="67" t="s">
        <v>1155</v>
      </c>
      <c r="B131" s="67">
        <v>1</v>
      </c>
      <c r="C131" s="67" t="s">
        <v>637</v>
      </c>
      <c r="D131" s="67" t="s">
        <v>1472</v>
      </c>
      <c r="E131" s="76">
        <v>3660</v>
      </c>
      <c r="F131" s="76">
        <v>0</v>
      </c>
      <c r="G131" s="76">
        <v>3660</v>
      </c>
      <c r="H131" s="76">
        <v>0</v>
      </c>
      <c r="I131" s="76">
        <v>0</v>
      </c>
      <c r="J131" s="76">
        <v>0</v>
      </c>
      <c r="M131" s="76">
        <f>+Table1[[#This Row],[Column7]]+Table1[[#This Row],[คอลัมน์3]]-Table1[[#This Row],[คอลัมน์2]]</f>
        <v>3660</v>
      </c>
      <c r="N131" s="76">
        <f>+Table1[[#This Row],[Column8]]+Table1[[#This Row],[คอลัมน์2]]-Table1[[#This Row],[คอลัมน์3]]</f>
        <v>0</v>
      </c>
      <c r="O131" s="67">
        <v>0</v>
      </c>
      <c r="P131" s="67">
        <v>0</v>
      </c>
      <c r="Q131" s="67">
        <v>0</v>
      </c>
      <c r="R131" s="67">
        <v>0</v>
      </c>
      <c r="S131" s="67">
        <v>0</v>
      </c>
      <c r="T131" s="67">
        <v>0</v>
      </c>
      <c r="U131" s="67">
        <v>0</v>
      </c>
      <c r="V131" s="67">
        <v>0</v>
      </c>
      <c r="W131" s="76">
        <v>0</v>
      </c>
      <c r="X131" s="76">
        <v>0</v>
      </c>
      <c r="Y131" s="67">
        <v>0</v>
      </c>
      <c r="Z131" s="67">
        <v>0</v>
      </c>
      <c r="AA131" s="67">
        <v>0</v>
      </c>
      <c r="AB131" s="67">
        <v>0</v>
      </c>
      <c r="AC131" s="67" t="s">
        <v>1473</v>
      </c>
      <c r="AE131" s="67" t="s">
        <v>1160</v>
      </c>
      <c r="AF131" s="67" t="s">
        <v>1160</v>
      </c>
      <c r="AG131" s="83">
        <f>+Table1[[#This Row],[Column11]]</f>
        <v>3660</v>
      </c>
      <c r="AH131" s="76">
        <f>+Table1[[#This Row],[Column12]]</f>
        <v>0</v>
      </c>
    </row>
    <row r="132" spans="1:34" x14ac:dyDescent="0.3">
      <c r="A132" s="67" t="s">
        <v>1155</v>
      </c>
      <c r="B132" s="67">
        <v>1</v>
      </c>
      <c r="C132" s="67" t="s">
        <v>1474</v>
      </c>
      <c r="D132" s="67" t="s">
        <v>1475</v>
      </c>
      <c r="E132" s="76">
        <v>30850</v>
      </c>
      <c r="F132" s="76">
        <v>0</v>
      </c>
      <c r="G132" s="76">
        <v>30850</v>
      </c>
      <c r="H132" s="76">
        <v>0</v>
      </c>
      <c r="I132" s="76">
        <v>0</v>
      </c>
      <c r="J132" s="76">
        <v>0</v>
      </c>
      <c r="M132" s="76">
        <f>+Table1[[#This Row],[Column7]]+Table1[[#This Row],[คอลัมน์3]]-Table1[[#This Row],[คอลัมน์2]]</f>
        <v>30850</v>
      </c>
      <c r="N132" s="76">
        <f>+Table1[[#This Row],[Column8]]+Table1[[#This Row],[คอลัมน์2]]-Table1[[#This Row],[คอลัมน์3]]</f>
        <v>0</v>
      </c>
      <c r="O132" s="67">
        <v>0</v>
      </c>
      <c r="P132" s="67">
        <v>0</v>
      </c>
      <c r="Q132" s="67">
        <v>0</v>
      </c>
      <c r="R132" s="67">
        <v>0</v>
      </c>
      <c r="S132" s="67">
        <v>0</v>
      </c>
      <c r="T132" s="67">
        <v>0</v>
      </c>
      <c r="U132" s="67">
        <v>0</v>
      </c>
      <c r="V132" s="67">
        <v>0</v>
      </c>
      <c r="W132" s="76">
        <v>0</v>
      </c>
      <c r="X132" s="76">
        <v>0</v>
      </c>
      <c r="Y132" s="67">
        <v>0</v>
      </c>
      <c r="Z132" s="67">
        <v>0</v>
      </c>
      <c r="AA132" s="67">
        <v>0</v>
      </c>
      <c r="AB132" s="67">
        <v>0</v>
      </c>
      <c r="AC132" s="67" t="s">
        <v>1476</v>
      </c>
      <c r="AE132" s="67" t="s">
        <v>1160</v>
      </c>
      <c r="AF132" s="67" t="s">
        <v>1160</v>
      </c>
      <c r="AG132" s="83">
        <f>+Table1[[#This Row],[Column11]]</f>
        <v>30850</v>
      </c>
      <c r="AH132" s="76">
        <f>+Table1[[#This Row],[Column12]]</f>
        <v>0</v>
      </c>
    </row>
    <row r="133" spans="1:34" x14ac:dyDescent="0.3">
      <c r="A133" s="67" t="s">
        <v>1155</v>
      </c>
      <c r="B133" s="67">
        <v>1</v>
      </c>
      <c r="C133" s="67" t="s">
        <v>1477</v>
      </c>
      <c r="D133" s="67" t="s">
        <v>1478</v>
      </c>
      <c r="E133" s="76">
        <v>14600</v>
      </c>
      <c r="F133" s="76">
        <v>0</v>
      </c>
      <c r="G133" s="76">
        <v>14600</v>
      </c>
      <c r="H133" s="76">
        <v>0</v>
      </c>
      <c r="I133" s="76">
        <v>0</v>
      </c>
      <c r="J133" s="76">
        <v>0</v>
      </c>
      <c r="M133" s="76">
        <f>+Table1[[#This Row],[Column7]]+Table1[[#This Row],[คอลัมน์3]]-Table1[[#This Row],[คอลัมน์2]]</f>
        <v>14600</v>
      </c>
      <c r="N133" s="76">
        <f>+Table1[[#This Row],[Column8]]+Table1[[#This Row],[คอลัมน์2]]-Table1[[#This Row],[คอลัมน์3]]</f>
        <v>0</v>
      </c>
      <c r="O133" s="67">
        <v>0</v>
      </c>
      <c r="P133" s="67">
        <v>0</v>
      </c>
      <c r="Q133" s="67">
        <v>0</v>
      </c>
      <c r="R133" s="67">
        <v>0</v>
      </c>
      <c r="S133" s="67">
        <v>0</v>
      </c>
      <c r="T133" s="67">
        <v>0</v>
      </c>
      <c r="U133" s="67">
        <v>0</v>
      </c>
      <c r="V133" s="67">
        <v>0</v>
      </c>
      <c r="W133" s="76">
        <v>0</v>
      </c>
      <c r="X133" s="76">
        <v>0</v>
      </c>
      <c r="Y133" s="67">
        <v>0</v>
      </c>
      <c r="Z133" s="67">
        <v>0</v>
      </c>
      <c r="AA133" s="67">
        <v>0</v>
      </c>
      <c r="AB133" s="67">
        <v>0</v>
      </c>
      <c r="AC133" s="67" t="s">
        <v>1479</v>
      </c>
      <c r="AE133" s="67" t="s">
        <v>1160</v>
      </c>
      <c r="AF133" s="67" t="s">
        <v>1160</v>
      </c>
      <c r="AG133" s="83">
        <f>+Table1[[#This Row],[Column11]]</f>
        <v>14600</v>
      </c>
      <c r="AH133" s="76">
        <f>+Table1[[#This Row],[Column12]]</f>
        <v>0</v>
      </c>
    </row>
    <row r="134" spans="1:34" x14ac:dyDescent="0.3">
      <c r="A134" s="67" t="s">
        <v>1155</v>
      </c>
      <c r="B134" s="67">
        <v>1</v>
      </c>
      <c r="C134" s="67" t="s">
        <v>644</v>
      </c>
      <c r="D134" s="67" t="s">
        <v>1480</v>
      </c>
      <c r="E134" s="76">
        <v>45869.599999999999</v>
      </c>
      <c r="F134" s="76">
        <v>0</v>
      </c>
      <c r="G134" s="76">
        <v>52469.599999999999</v>
      </c>
      <c r="H134" s="76">
        <v>0</v>
      </c>
      <c r="I134" s="76">
        <v>0</v>
      </c>
      <c r="J134" s="76">
        <v>0</v>
      </c>
      <c r="M134" s="76">
        <f>+Table1[[#This Row],[Column7]]+Table1[[#This Row],[คอลัมน์3]]-Table1[[#This Row],[คอลัมน์2]]</f>
        <v>52469.599999999999</v>
      </c>
      <c r="N134" s="76">
        <f>+Table1[[#This Row],[Column8]]+Table1[[#This Row],[คอลัมน์2]]-Table1[[#This Row],[คอลัมน์3]]</f>
        <v>0</v>
      </c>
      <c r="O134" s="67">
        <v>0</v>
      </c>
      <c r="P134" s="67">
        <v>0</v>
      </c>
      <c r="Q134" s="67">
        <v>0</v>
      </c>
      <c r="R134" s="67">
        <v>0</v>
      </c>
      <c r="S134" s="67">
        <v>0</v>
      </c>
      <c r="T134" s="67">
        <v>0</v>
      </c>
      <c r="U134" s="67">
        <v>0</v>
      </c>
      <c r="V134" s="67">
        <v>0</v>
      </c>
      <c r="W134" s="76">
        <v>6600</v>
      </c>
      <c r="X134" s="76">
        <v>0</v>
      </c>
      <c r="Y134" s="67">
        <v>0</v>
      </c>
      <c r="Z134" s="67">
        <v>0</v>
      </c>
      <c r="AA134" s="67">
        <v>0</v>
      </c>
      <c r="AB134" s="67">
        <v>0</v>
      </c>
      <c r="AC134" s="67" t="s">
        <v>1481</v>
      </c>
      <c r="AE134" s="67" t="s">
        <v>1160</v>
      </c>
      <c r="AF134" s="67" t="s">
        <v>1160</v>
      </c>
      <c r="AG134" s="83">
        <f>+Table1[[#This Row],[Column11]]</f>
        <v>52469.599999999999</v>
      </c>
      <c r="AH134" s="76">
        <f>+Table1[[#This Row],[Column12]]</f>
        <v>0</v>
      </c>
    </row>
    <row r="135" spans="1:34" x14ac:dyDescent="0.3">
      <c r="A135" s="67" t="s">
        <v>1155</v>
      </c>
      <c r="B135" s="67">
        <v>1</v>
      </c>
      <c r="C135" s="67" t="s">
        <v>617</v>
      </c>
      <c r="D135" s="67" t="s">
        <v>1482</v>
      </c>
      <c r="E135" s="76">
        <v>243416</v>
      </c>
      <c r="F135" s="76">
        <v>0</v>
      </c>
      <c r="G135" s="76">
        <v>243416</v>
      </c>
      <c r="H135" s="76">
        <v>0</v>
      </c>
      <c r="I135" s="76">
        <v>0</v>
      </c>
      <c r="J135" s="76">
        <v>0</v>
      </c>
      <c r="M135" s="76">
        <f>+Table1[[#This Row],[Column7]]+Table1[[#This Row],[คอลัมน์3]]-Table1[[#This Row],[คอลัมน์2]]</f>
        <v>243416</v>
      </c>
      <c r="N135" s="76">
        <f>+Table1[[#This Row],[Column8]]+Table1[[#This Row],[คอลัมน์2]]-Table1[[#This Row],[คอลัมน์3]]</f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7">
        <v>0</v>
      </c>
      <c r="V135" s="67">
        <v>0</v>
      </c>
      <c r="W135" s="76">
        <v>0</v>
      </c>
      <c r="X135" s="76">
        <v>0</v>
      </c>
      <c r="Y135" s="67">
        <v>0</v>
      </c>
      <c r="Z135" s="67">
        <v>0</v>
      </c>
      <c r="AA135" s="67">
        <v>0</v>
      </c>
      <c r="AB135" s="67">
        <v>0</v>
      </c>
      <c r="AC135" s="67" t="s">
        <v>1483</v>
      </c>
      <c r="AE135" s="67" t="s">
        <v>1160</v>
      </c>
      <c r="AF135" s="67" t="s">
        <v>1160</v>
      </c>
      <c r="AG135" s="98">
        <f>+Table1[[#This Row],[Column11]]</f>
        <v>243416</v>
      </c>
      <c r="AH135" s="76">
        <f>+Table1[[#This Row],[Column12]]</f>
        <v>0</v>
      </c>
    </row>
    <row r="136" spans="1:34" x14ac:dyDescent="0.3">
      <c r="A136" s="67" t="s">
        <v>1155</v>
      </c>
      <c r="B136" s="67">
        <v>1</v>
      </c>
      <c r="C136" s="67" t="s">
        <v>559</v>
      </c>
      <c r="D136" s="67" t="s">
        <v>1484</v>
      </c>
      <c r="E136" s="76">
        <v>193416.61</v>
      </c>
      <c r="F136" s="76">
        <v>0</v>
      </c>
      <c r="G136" s="76">
        <v>241296.61</v>
      </c>
      <c r="H136" s="76">
        <v>0</v>
      </c>
      <c r="I136" s="76">
        <v>0</v>
      </c>
      <c r="J136" s="76">
        <v>0</v>
      </c>
      <c r="M136" s="76">
        <f>+Table1[[#This Row],[Column7]]+Table1[[#This Row],[คอลัมน์3]]-Table1[[#This Row],[คอลัมน์2]]</f>
        <v>241296.61</v>
      </c>
      <c r="N136" s="76">
        <f>+Table1[[#This Row],[Column8]]+Table1[[#This Row],[คอลัมน์2]]-Table1[[#This Row],[คอลัมน์3]]</f>
        <v>0</v>
      </c>
      <c r="O136" s="67">
        <v>0</v>
      </c>
      <c r="P136" s="67">
        <v>0</v>
      </c>
      <c r="Q136" s="67">
        <v>0</v>
      </c>
      <c r="R136" s="67">
        <v>0</v>
      </c>
      <c r="S136" s="67">
        <v>0</v>
      </c>
      <c r="T136" s="67">
        <v>0</v>
      </c>
      <c r="U136" s="67">
        <v>0</v>
      </c>
      <c r="V136" s="67">
        <v>0</v>
      </c>
      <c r="W136" s="76">
        <v>47880</v>
      </c>
      <c r="X136" s="76">
        <v>0</v>
      </c>
      <c r="Y136" s="67">
        <v>0</v>
      </c>
      <c r="Z136" s="67">
        <v>0</v>
      </c>
      <c r="AA136" s="67">
        <v>0</v>
      </c>
      <c r="AB136" s="67">
        <v>0</v>
      </c>
      <c r="AC136" s="67" t="s">
        <v>1485</v>
      </c>
      <c r="AE136" s="67" t="s">
        <v>1160</v>
      </c>
      <c r="AF136" s="67" t="s">
        <v>1160</v>
      </c>
      <c r="AG136" s="90">
        <f>+Table1[[#This Row],[Column11]]</f>
        <v>241296.61</v>
      </c>
      <c r="AH136" s="76">
        <f>+Table1[[#This Row],[Column12]]</f>
        <v>0</v>
      </c>
    </row>
    <row r="137" spans="1:34" x14ac:dyDescent="0.3">
      <c r="A137" s="67" t="s">
        <v>1155</v>
      </c>
      <c r="B137" s="67">
        <v>1</v>
      </c>
      <c r="C137" s="67" t="s">
        <v>619</v>
      </c>
      <c r="D137" s="67" t="s">
        <v>1486</v>
      </c>
      <c r="E137" s="76">
        <v>18524</v>
      </c>
      <c r="F137" s="76">
        <v>0</v>
      </c>
      <c r="G137" s="76">
        <v>18524</v>
      </c>
      <c r="H137" s="76">
        <v>0</v>
      </c>
      <c r="I137" s="76">
        <v>0</v>
      </c>
      <c r="J137" s="76">
        <v>0</v>
      </c>
      <c r="M137" s="76">
        <f>+Table1[[#This Row],[Column7]]+Table1[[#This Row],[คอลัมน์3]]-Table1[[#This Row],[คอลัมน์2]]</f>
        <v>18524</v>
      </c>
      <c r="N137" s="76">
        <f>+Table1[[#This Row],[Column8]]+Table1[[#This Row],[คอลัมน์2]]-Table1[[#This Row],[คอลัมน์3]]</f>
        <v>0</v>
      </c>
      <c r="O137" s="67">
        <v>0</v>
      </c>
      <c r="P137" s="67">
        <v>0</v>
      </c>
      <c r="Q137" s="67">
        <v>0</v>
      </c>
      <c r="R137" s="67">
        <v>0</v>
      </c>
      <c r="S137" s="67">
        <v>0</v>
      </c>
      <c r="T137" s="67">
        <v>0</v>
      </c>
      <c r="U137" s="67">
        <v>0</v>
      </c>
      <c r="V137" s="67">
        <v>0</v>
      </c>
      <c r="W137" s="76">
        <v>0</v>
      </c>
      <c r="X137" s="76">
        <v>0</v>
      </c>
      <c r="Y137" s="67">
        <v>0</v>
      </c>
      <c r="Z137" s="67">
        <v>0</v>
      </c>
      <c r="AA137" s="67">
        <v>0</v>
      </c>
      <c r="AB137" s="67">
        <v>0</v>
      </c>
      <c r="AC137" s="67" t="s">
        <v>1487</v>
      </c>
      <c r="AE137" s="67" t="s">
        <v>1160</v>
      </c>
      <c r="AF137" s="67" t="s">
        <v>1160</v>
      </c>
      <c r="AG137" s="98">
        <f>+Table1[[#This Row],[Column11]]</f>
        <v>18524</v>
      </c>
      <c r="AH137" s="76">
        <f>+Table1[[#This Row],[Column12]]</f>
        <v>0</v>
      </c>
    </row>
    <row r="138" spans="1:34" x14ac:dyDescent="0.3">
      <c r="A138" s="67" t="s">
        <v>1155</v>
      </c>
      <c r="B138" s="67">
        <v>1</v>
      </c>
      <c r="C138" s="67" t="s">
        <v>1488</v>
      </c>
      <c r="D138" s="67" t="s">
        <v>1489</v>
      </c>
      <c r="E138" s="76">
        <v>40680</v>
      </c>
      <c r="F138" s="76">
        <v>0</v>
      </c>
      <c r="G138" s="76">
        <v>158655</v>
      </c>
      <c r="H138" s="76">
        <v>0</v>
      </c>
      <c r="I138" s="76">
        <v>0</v>
      </c>
      <c r="J138" s="76">
        <v>0</v>
      </c>
      <c r="M138" s="76">
        <f>+Table1[[#This Row],[Column7]]+Table1[[#This Row],[คอลัมน์3]]-Table1[[#This Row],[คอลัมน์2]]</f>
        <v>158655</v>
      </c>
      <c r="N138" s="76">
        <f>+Table1[[#This Row],[Column8]]+Table1[[#This Row],[คอลัมน์2]]-Table1[[#This Row],[คอลัมน์3]]</f>
        <v>0</v>
      </c>
      <c r="O138" s="67">
        <v>0</v>
      </c>
      <c r="P138" s="67">
        <v>0</v>
      </c>
      <c r="Q138" s="67">
        <v>0</v>
      </c>
      <c r="R138" s="67">
        <v>0</v>
      </c>
      <c r="S138" s="67">
        <v>0</v>
      </c>
      <c r="T138" s="67">
        <v>0</v>
      </c>
      <c r="U138" s="67">
        <v>0</v>
      </c>
      <c r="V138" s="67">
        <v>0</v>
      </c>
      <c r="W138" s="76">
        <v>117975</v>
      </c>
      <c r="X138" s="76">
        <v>0</v>
      </c>
      <c r="Y138" s="67">
        <v>0</v>
      </c>
      <c r="Z138" s="67">
        <v>0</v>
      </c>
      <c r="AA138" s="67">
        <v>0</v>
      </c>
      <c r="AB138" s="67">
        <v>0</v>
      </c>
      <c r="AC138" s="67" t="s">
        <v>1490</v>
      </c>
      <c r="AE138" s="67" t="s">
        <v>1160</v>
      </c>
      <c r="AF138" s="67" t="s">
        <v>1160</v>
      </c>
      <c r="AG138" s="75">
        <f>+Table1[[#This Row],[Column11]]</f>
        <v>158655</v>
      </c>
      <c r="AH138" s="76">
        <f>+Table1[[#This Row],[Column12]]</f>
        <v>0</v>
      </c>
    </row>
    <row r="139" spans="1:34" x14ac:dyDescent="0.3">
      <c r="A139" s="67" t="s">
        <v>1155</v>
      </c>
      <c r="B139" s="67">
        <v>1</v>
      </c>
      <c r="C139" s="67" t="s">
        <v>1491</v>
      </c>
      <c r="D139" s="67" t="s">
        <v>1492</v>
      </c>
      <c r="E139" s="76">
        <v>82733.710000000006</v>
      </c>
      <c r="F139" s="76">
        <v>0</v>
      </c>
      <c r="G139" s="76">
        <v>82733.710000000006</v>
      </c>
      <c r="H139" s="76">
        <v>0</v>
      </c>
      <c r="I139" s="76">
        <v>0</v>
      </c>
      <c r="J139" s="76">
        <v>0</v>
      </c>
      <c r="M139" s="76">
        <f>+Table1[[#This Row],[Column7]]+Table1[[#This Row],[คอลัมน์3]]-Table1[[#This Row],[คอลัมน์2]]</f>
        <v>82733.710000000006</v>
      </c>
      <c r="N139" s="76">
        <f>+Table1[[#This Row],[Column8]]+Table1[[#This Row],[คอลัมน์2]]-Table1[[#This Row],[คอลัมน์3]]</f>
        <v>0</v>
      </c>
      <c r="O139" s="67">
        <v>0</v>
      </c>
      <c r="P139" s="67">
        <v>0</v>
      </c>
      <c r="Q139" s="67">
        <v>0</v>
      </c>
      <c r="R139" s="67">
        <v>0</v>
      </c>
      <c r="S139" s="67">
        <v>0</v>
      </c>
      <c r="T139" s="67">
        <v>0</v>
      </c>
      <c r="U139" s="67">
        <v>0</v>
      </c>
      <c r="V139" s="67">
        <v>0</v>
      </c>
      <c r="W139" s="76">
        <v>0</v>
      </c>
      <c r="X139" s="76">
        <v>0</v>
      </c>
      <c r="Y139" s="67">
        <v>0</v>
      </c>
      <c r="Z139" s="67">
        <v>0</v>
      </c>
      <c r="AA139" s="67">
        <v>0</v>
      </c>
      <c r="AB139" s="67">
        <v>0</v>
      </c>
      <c r="AC139" s="67" t="s">
        <v>1493</v>
      </c>
      <c r="AE139" s="67" t="s">
        <v>1160</v>
      </c>
      <c r="AF139" s="67" t="s">
        <v>1160</v>
      </c>
      <c r="AG139" s="75">
        <f>+Table1[[#This Row],[Column11]]</f>
        <v>82733.710000000006</v>
      </c>
      <c r="AH139" s="76">
        <f>+Table1[[#This Row],[Column12]]</f>
        <v>0</v>
      </c>
    </row>
    <row r="140" spans="1:34" x14ac:dyDescent="0.3">
      <c r="A140" s="67" t="s">
        <v>1155</v>
      </c>
      <c r="B140" s="67">
        <v>1</v>
      </c>
      <c r="C140" s="67" t="s">
        <v>1494</v>
      </c>
      <c r="D140" s="67" t="s">
        <v>1495</v>
      </c>
      <c r="E140" s="76">
        <v>51869.8</v>
      </c>
      <c r="F140" s="76">
        <v>0</v>
      </c>
      <c r="G140" s="76">
        <v>60503.13</v>
      </c>
      <c r="H140" s="76">
        <v>0</v>
      </c>
      <c r="I140" s="76">
        <v>0</v>
      </c>
      <c r="J140" s="76">
        <v>0</v>
      </c>
      <c r="M140" s="76">
        <f>+Table1[[#This Row],[Column7]]+Table1[[#This Row],[คอลัมน์3]]-Table1[[#This Row],[คอลัมน์2]]</f>
        <v>60503.13</v>
      </c>
      <c r="N140" s="76">
        <f>+Table1[[#This Row],[Column8]]+Table1[[#This Row],[คอลัมน์2]]-Table1[[#This Row],[คอลัมน์3]]</f>
        <v>0</v>
      </c>
      <c r="O140" s="67">
        <v>0</v>
      </c>
      <c r="P140" s="67">
        <v>0</v>
      </c>
      <c r="Q140" s="67">
        <v>0</v>
      </c>
      <c r="R140" s="67">
        <v>0</v>
      </c>
      <c r="S140" s="67">
        <v>0</v>
      </c>
      <c r="T140" s="67">
        <v>0</v>
      </c>
      <c r="U140" s="67">
        <v>0</v>
      </c>
      <c r="V140" s="67">
        <v>0</v>
      </c>
      <c r="W140" s="76">
        <v>8633.33</v>
      </c>
      <c r="X140" s="76">
        <v>0</v>
      </c>
      <c r="Y140" s="67">
        <v>0</v>
      </c>
      <c r="Z140" s="67">
        <v>0</v>
      </c>
      <c r="AA140" s="67">
        <v>0</v>
      </c>
      <c r="AB140" s="67">
        <v>0</v>
      </c>
      <c r="AC140" s="67" t="s">
        <v>1496</v>
      </c>
      <c r="AE140" s="67" t="s">
        <v>1160</v>
      </c>
      <c r="AF140" s="67" t="s">
        <v>1160</v>
      </c>
      <c r="AG140" s="75">
        <f>+Table1[[#This Row],[Column11]]</f>
        <v>60503.13</v>
      </c>
      <c r="AH140" s="76">
        <f>+Table1[[#This Row],[Column12]]</f>
        <v>0</v>
      </c>
    </row>
    <row r="141" spans="1:34" x14ac:dyDescent="0.3">
      <c r="A141" s="67" t="s">
        <v>1155</v>
      </c>
      <c r="B141" s="67">
        <v>1</v>
      </c>
      <c r="C141" s="67" t="s">
        <v>1497</v>
      </c>
      <c r="D141" s="67" t="s">
        <v>1498</v>
      </c>
      <c r="E141" s="76">
        <v>26740</v>
      </c>
      <c r="F141" s="76">
        <v>0</v>
      </c>
      <c r="G141" s="76">
        <v>26740</v>
      </c>
      <c r="H141" s="76">
        <v>0</v>
      </c>
      <c r="I141" s="76">
        <v>0</v>
      </c>
      <c r="J141" s="76">
        <v>0</v>
      </c>
      <c r="M141" s="76">
        <f>+Table1[[#This Row],[Column7]]+Table1[[#This Row],[คอลัมน์3]]-Table1[[#This Row],[คอลัมน์2]]</f>
        <v>26740</v>
      </c>
      <c r="N141" s="76">
        <f>+Table1[[#This Row],[Column8]]+Table1[[#This Row],[คอลัมน์2]]-Table1[[#This Row],[คอลัมน์3]]</f>
        <v>0</v>
      </c>
      <c r="O141" s="67">
        <v>0</v>
      </c>
      <c r="P141" s="67">
        <v>0</v>
      </c>
      <c r="Q141" s="67">
        <v>0</v>
      </c>
      <c r="R141" s="67">
        <v>0</v>
      </c>
      <c r="S141" s="67">
        <v>0</v>
      </c>
      <c r="T141" s="67">
        <v>0</v>
      </c>
      <c r="U141" s="67">
        <v>0</v>
      </c>
      <c r="V141" s="67">
        <v>0</v>
      </c>
      <c r="W141" s="76">
        <v>0</v>
      </c>
      <c r="X141" s="76">
        <v>0</v>
      </c>
      <c r="Y141" s="67">
        <v>0</v>
      </c>
      <c r="Z141" s="67">
        <v>0</v>
      </c>
      <c r="AA141" s="67">
        <v>0</v>
      </c>
      <c r="AB141" s="67">
        <v>0</v>
      </c>
      <c r="AC141" s="67" t="s">
        <v>1499</v>
      </c>
      <c r="AE141" s="67" t="s">
        <v>1160</v>
      </c>
      <c r="AF141" s="67" t="s">
        <v>1160</v>
      </c>
      <c r="AG141" s="75">
        <f>+Table1[[#This Row],[Column11]]</f>
        <v>26740</v>
      </c>
      <c r="AH141" s="76">
        <f>+Table1[[#This Row],[Column12]]</f>
        <v>0</v>
      </c>
    </row>
    <row r="142" spans="1:34" x14ac:dyDescent="0.3">
      <c r="A142" s="67" t="s">
        <v>1155</v>
      </c>
      <c r="B142" s="67">
        <v>1</v>
      </c>
      <c r="C142" s="67" t="s">
        <v>1500</v>
      </c>
      <c r="D142" s="67" t="s">
        <v>1501</v>
      </c>
      <c r="E142" s="76">
        <v>21638</v>
      </c>
      <c r="F142" s="76">
        <v>0</v>
      </c>
      <c r="G142" s="76">
        <v>21638</v>
      </c>
      <c r="H142" s="76">
        <v>0</v>
      </c>
      <c r="I142" s="76">
        <v>0</v>
      </c>
      <c r="J142" s="76">
        <v>0</v>
      </c>
      <c r="M142" s="76">
        <f>+Table1[[#This Row],[Column7]]+Table1[[#This Row],[คอลัมน์3]]-Table1[[#This Row],[คอลัมน์2]]</f>
        <v>21638</v>
      </c>
      <c r="N142" s="76">
        <f>+Table1[[#This Row],[Column8]]+Table1[[#This Row],[คอลัมน์2]]-Table1[[#This Row],[คอลัมน์3]]</f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0</v>
      </c>
      <c r="T142" s="67">
        <v>0</v>
      </c>
      <c r="U142" s="67">
        <v>0</v>
      </c>
      <c r="V142" s="67">
        <v>0</v>
      </c>
      <c r="W142" s="76">
        <v>0</v>
      </c>
      <c r="X142" s="76">
        <v>0</v>
      </c>
      <c r="Y142" s="67">
        <v>0</v>
      </c>
      <c r="Z142" s="67">
        <v>0</v>
      </c>
      <c r="AA142" s="67">
        <v>0</v>
      </c>
      <c r="AB142" s="67">
        <v>0</v>
      </c>
      <c r="AC142" s="67" t="s">
        <v>1502</v>
      </c>
      <c r="AE142" s="67" t="s">
        <v>1160</v>
      </c>
      <c r="AF142" s="67" t="s">
        <v>1160</v>
      </c>
      <c r="AG142" s="75">
        <f>+Table1[[#This Row],[Column11]]</f>
        <v>21638</v>
      </c>
      <c r="AH142" s="76">
        <f>+Table1[[#This Row],[Column12]]</f>
        <v>0</v>
      </c>
    </row>
    <row r="143" spans="1:34" x14ac:dyDescent="0.3">
      <c r="A143" s="67" t="s">
        <v>1155</v>
      </c>
      <c r="B143" s="67">
        <v>1</v>
      </c>
      <c r="C143" s="67" t="s">
        <v>1503</v>
      </c>
      <c r="D143" s="67" t="s">
        <v>1504</v>
      </c>
      <c r="E143" s="76">
        <v>67884.45</v>
      </c>
      <c r="F143" s="76">
        <v>0</v>
      </c>
      <c r="G143" s="76">
        <v>67884.45</v>
      </c>
      <c r="H143" s="76">
        <v>0</v>
      </c>
      <c r="I143" s="76">
        <v>0</v>
      </c>
      <c r="J143" s="76">
        <v>0</v>
      </c>
      <c r="M143" s="76">
        <f>+Table1[[#This Row],[Column7]]+Table1[[#This Row],[คอลัมน์3]]-Table1[[#This Row],[คอลัมน์2]]</f>
        <v>67884.45</v>
      </c>
      <c r="N143" s="76">
        <f>+Table1[[#This Row],[Column8]]+Table1[[#This Row],[คอลัมน์2]]-Table1[[#This Row],[คอลัมน์3]]</f>
        <v>0</v>
      </c>
      <c r="O143" s="67">
        <v>0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67">
        <v>0</v>
      </c>
      <c r="V143" s="67">
        <v>0</v>
      </c>
      <c r="W143" s="76">
        <v>0</v>
      </c>
      <c r="X143" s="76">
        <v>0</v>
      </c>
      <c r="Y143" s="67">
        <v>0</v>
      </c>
      <c r="Z143" s="67">
        <v>0</v>
      </c>
      <c r="AA143" s="67">
        <v>0</v>
      </c>
      <c r="AB143" s="67">
        <v>0</v>
      </c>
      <c r="AC143" s="67" t="s">
        <v>1505</v>
      </c>
      <c r="AE143" s="67" t="s">
        <v>1160</v>
      </c>
      <c r="AF143" s="67" t="s">
        <v>1160</v>
      </c>
      <c r="AG143" s="75">
        <f>+Table1[[#This Row],[Column11]]</f>
        <v>67884.45</v>
      </c>
      <c r="AH143" s="76">
        <f>+Table1[[#This Row],[Column12]]</f>
        <v>0</v>
      </c>
    </row>
    <row r="144" spans="1:34" x14ac:dyDescent="0.3">
      <c r="A144" s="67" t="s">
        <v>1155</v>
      </c>
      <c r="B144" s="67">
        <v>1</v>
      </c>
      <c r="C144" s="67" t="s">
        <v>1506</v>
      </c>
      <c r="D144" s="67" t="s">
        <v>1507</v>
      </c>
      <c r="E144" s="76">
        <v>25791.51</v>
      </c>
      <c r="F144" s="76">
        <v>0</v>
      </c>
      <c r="G144" s="76">
        <v>28991.51</v>
      </c>
      <c r="H144" s="76">
        <v>0</v>
      </c>
      <c r="I144" s="76">
        <v>0</v>
      </c>
      <c r="J144" s="76">
        <v>0</v>
      </c>
      <c r="M144" s="76">
        <f>+Table1[[#This Row],[Column7]]+Table1[[#This Row],[คอลัมน์3]]-Table1[[#This Row],[คอลัมน์2]]</f>
        <v>28991.51</v>
      </c>
      <c r="N144" s="76">
        <f>+Table1[[#This Row],[Column8]]+Table1[[#This Row],[คอลัมน์2]]-Table1[[#This Row],[คอลัมน์3]]</f>
        <v>0</v>
      </c>
      <c r="O144" s="67">
        <v>0</v>
      </c>
      <c r="P144" s="67">
        <v>0</v>
      </c>
      <c r="Q144" s="67">
        <v>0</v>
      </c>
      <c r="R144" s="67">
        <v>0</v>
      </c>
      <c r="S144" s="67">
        <v>0</v>
      </c>
      <c r="T144" s="67">
        <v>0</v>
      </c>
      <c r="U144" s="67">
        <v>0</v>
      </c>
      <c r="V144" s="67">
        <v>0</v>
      </c>
      <c r="W144" s="76">
        <v>3200</v>
      </c>
      <c r="X144" s="76">
        <v>0</v>
      </c>
      <c r="Y144" s="67">
        <v>0</v>
      </c>
      <c r="Z144" s="67">
        <v>0</v>
      </c>
      <c r="AA144" s="67">
        <v>0</v>
      </c>
      <c r="AB144" s="67">
        <v>0</v>
      </c>
      <c r="AC144" s="67" t="s">
        <v>1508</v>
      </c>
      <c r="AE144" s="67" t="s">
        <v>1160</v>
      </c>
      <c r="AF144" s="67" t="s">
        <v>1160</v>
      </c>
      <c r="AG144" s="75">
        <f>+Table1[[#This Row],[Column11]]</f>
        <v>28991.51</v>
      </c>
      <c r="AH144" s="76">
        <f>+Table1[[#This Row],[Column12]]</f>
        <v>0</v>
      </c>
    </row>
    <row r="145" spans="1:34" x14ac:dyDescent="0.3">
      <c r="A145" s="67" t="s">
        <v>1155</v>
      </c>
      <c r="B145" s="67">
        <v>1</v>
      </c>
      <c r="C145" s="67" t="s">
        <v>1509</v>
      </c>
      <c r="D145" s="67" t="s">
        <v>1510</v>
      </c>
      <c r="E145" s="76">
        <v>0</v>
      </c>
      <c r="F145" s="76">
        <v>0</v>
      </c>
      <c r="G145" s="76">
        <v>5264.57</v>
      </c>
      <c r="H145" s="76">
        <v>0</v>
      </c>
      <c r="I145" s="76">
        <v>0</v>
      </c>
      <c r="J145" s="76">
        <v>0</v>
      </c>
      <c r="M145" s="76">
        <f>+Table1[[#This Row],[Column7]]+Table1[[#This Row],[คอลัมน์3]]-Table1[[#This Row],[คอลัมน์2]]</f>
        <v>5264.57</v>
      </c>
      <c r="N145" s="76">
        <f>+Table1[[#This Row],[Column8]]+Table1[[#This Row],[คอลัมน์2]]-Table1[[#This Row],[คอลัมน์3]]</f>
        <v>0</v>
      </c>
      <c r="O145" s="67">
        <v>0</v>
      </c>
      <c r="P145" s="67">
        <v>0</v>
      </c>
      <c r="Q145" s="67">
        <v>0</v>
      </c>
      <c r="R145" s="67">
        <v>0</v>
      </c>
      <c r="S145" s="67">
        <v>0</v>
      </c>
      <c r="T145" s="67">
        <v>0</v>
      </c>
      <c r="U145" s="67">
        <v>0</v>
      </c>
      <c r="V145" s="67">
        <v>0</v>
      </c>
      <c r="W145" s="76">
        <v>5264.57</v>
      </c>
      <c r="X145" s="76">
        <v>0</v>
      </c>
      <c r="Y145" s="67">
        <v>0</v>
      </c>
      <c r="Z145" s="67">
        <v>0</v>
      </c>
      <c r="AA145" s="67">
        <v>0</v>
      </c>
      <c r="AB145" s="67">
        <v>0</v>
      </c>
      <c r="AC145" s="67" t="s">
        <v>1511</v>
      </c>
      <c r="AE145" s="67" t="s">
        <v>1160</v>
      </c>
      <c r="AF145" s="67" t="s">
        <v>1160</v>
      </c>
      <c r="AG145" s="75">
        <f>+Table1[[#This Row],[Column11]]</f>
        <v>5264.57</v>
      </c>
      <c r="AH145" s="76">
        <f>+Table1[[#This Row],[Column12]]</f>
        <v>0</v>
      </c>
    </row>
    <row r="146" spans="1:34" x14ac:dyDescent="0.3">
      <c r="A146" s="67" t="s">
        <v>1155</v>
      </c>
      <c r="B146" s="67">
        <v>1</v>
      </c>
      <c r="C146" s="67" t="s">
        <v>1512</v>
      </c>
      <c r="D146" s="67" t="s">
        <v>1513</v>
      </c>
      <c r="E146" s="76">
        <v>1596.23</v>
      </c>
      <c r="F146" s="76">
        <v>0</v>
      </c>
      <c r="G146" s="76">
        <v>1596.23</v>
      </c>
      <c r="H146" s="76">
        <v>0</v>
      </c>
      <c r="I146" s="76">
        <v>0</v>
      </c>
      <c r="J146" s="76">
        <v>0</v>
      </c>
      <c r="M146" s="76">
        <f>+Table1[[#This Row],[Column7]]+Table1[[#This Row],[คอลัมน์3]]-Table1[[#This Row],[คอลัมน์2]]</f>
        <v>1596.23</v>
      </c>
      <c r="N146" s="76">
        <f>+Table1[[#This Row],[Column8]]+Table1[[#This Row],[คอลัมน์2]]-Table1[[#This Row],[คอลัมน์3]]</f>
        <v>0</v>
      </c>
      <c r="O146" s="67">
        <v>0</v>
      </c>
      <c r="P146" s="67">
        <v>0</v>
      </c>
      <c r="Q146" s="67">
        <v>0</v>
      </c>
      <c r="R146" s="67">
        <v>0</v>
      </c>
      <c r="S146" s="67">
        <v>0</v>
      </c>
      <c r="T146" s="67">
        <v>0</v>
      </c>
      <c r="U146" s="67">
        <v>0</v>
      </c>
      <c r="V146" s="67">
        <v>0</v>
      </c>
      <c r="W146" s="76">
        <v>0</v>
      </c>
      <c r="X146" s="76">
        <v>0</v>
      </c>
      <c r="Y146" s="67">
        <v>0</v>
      </c>
      <c r="Z146" s="67">
        <v>0</v>
      </c>
      <c r="AA146" s="67">
        <v>0</v>
      </c>
      <c r="AB146" s="67">
        <v>0</v>
      </c>
      <c r="AC146" s="67" t="s">
        <v>1514</v>
      </c>
      <c r="AE146" s="67" t="s">
        <v>1160</v>
      </c>
      <c r="AF146" s="67" t="s">
        <v>1160</v>
      </c>
      <c r="AG146" s="75">
        <f>+Table1[[#This Row],[Column11]]</f>
        <v>1596.23</v>
      </c>
      <c r="AH146" s="76">
        <f>+Table1[[#This Row],[Column12]]</f>
        <v>0</v>
      </c>
    </row>
    <row r="147" spans="1:34" x14ac:dyDescent="0.3">
      <c r="A147" s="67" t="s">
        <v>1155</v>
      </c>
      <c r="B147" s="67">
        <v>1</v>
      </c>
      <c r="C147" s="67" t="s">
        <v>1515</v>
      </c>
      <c r="D147" s="67" t="s">
        <v>1516</v>
      </c>
      <c r="E147" s="76">
        <v>10546.3</v>
      </c>
      <c r="F147" s="76">
        <v>0</v>
      </c>
      <c r="G147" s="76">
        <v>10546.3</v>
      </c>
      <c r="H147" s="76">
        <v>0</v>
      </c>
      <c r="I147" s="76">
        <v>0</v>
      </c>
      <c r="J147" s="76">
        <v>0</v>
      </c>
      <c r="M147" s="76">
        <f>+Table1[[#This Row],[Column7]]+Table1[[#This Row],[คอลัมน์3]]-Table1[[#This Row],[คอลัมน์2]]</f>
        <v>10546.3</v>
      </c>
      <c r="N147" s="76">
        <f>+Table1[[#This Row],[Column8]]+Table1[[#This Row],[คอลัมน์2]]-Table1[[#This Row],[คอลัมน์3]]</f>
        <v>0</v>
      </c>
      <c r="O147" s="67">
        <v>0</v>
      </c>
      <c r="P147" s="67">
        <v>0</v>
      </c>
      <c r="Q147" s="67">
        <v>0</v>
      </c>
      <c r="R147" s="67">
        <v>0</v>
      </c>
      <c r="S147" s="67">
        <v>0</v>
      </c>
      <c r="T147" s="67">
        <v>0</v>
      </c>
      <c r="U147" s="67">
        <v>0</v>
      </c>
      <c r="V147" s="67">
        <v>0</v>
      </c>
      <c r="W147" s="76">
        <v>0</v>
      </c>
      <c r="X147" s="76">
        <v>0</v>
      </c>
      <c r="Y147" s="67">
        <v>0</v>
      </c>
      <c r="Z147" s="67">
        <v>0</v>
      </c>
      <c r="AA147" s="67">
        <v>0</v>
      </c>
      <c r="AB147" s="67">
        <v>0</v>
      </c>
      <c r="AC147" s="67" t="s">
        <v>1517</v>
      </c>
      <c r="AE147" s="67" t="s">
        <v>1160</v>
      </c>
      <c r="AF147" s="67" t="s">
        <v>1160</v>
      </c>
      <c r="AG147" s="75">
        <f>+Table1[[#This Row],[Column11]]</f>
        <v>10546.3</v>
      </c>
      <c r="AH147" s="76">
        <f>+Table1[[#This Row],[Column12]]</f>
        <v>0</v>
      </c>
    </row>
    <row r="148" spans="1:34" x14ac:dyDescent="0.3">
      <c r="A148" s="67" t="s">
        <v>1155</v>
      </c>
      <c r="B148" s="67">
        <v>1</v>
      </c>
      <c r="C148" s="67" t="s">
        <v>1518</v>
      </c>
      <c r="D148" s="67" t="s">
        <v>1519</v>
      </c>
      <c r="E148" s="76">
        <v>4243018.29</v>
      </c>
      <c r="F148" s="76">
        <v>0</v>
      </c>
      <c r="G148" s="76">
        <v>4243018.29</v>
      </c>
      <c r="H148" s="76">
        <v>0</v>
      </c>
      <c r="I148" s="76">
        <v>0</v>
      </c>
      <c r="J148" s="76">
        <v>0</v>
      </c>
      <c r="M148" s="76">
        <f>+Table1[[#This Row],[Column7]]+Table1[[#This Row],[คอลัมน์3]]-Table1[[#This Row],[คอลัมน์2]]</f>
        <v>4243018.29</v>
      </c>
      <c r="N148" s="76">
        <f>+Table1[[#This Row],[Column8]]+Table1[[#This Row],[คอลัมน์2]]-Table1[[#This Row],[คอลัมน์3]]</f>
        <v>0</v>
      </c>
      <c r="O148" s="67">
        <v>0</v>
      </c>
      <c r="P148" s="67">
        <v>0</v>
      </c>
      <c r="Q148" s="67">
        <v>0</v>
      </c>
      <c r="R148" s="67">
        <v>0</v>
      </c>
      <c r="S148" s="67">
        <v>0</v>
      </c>
      <c r="T148" s="67">
        <v>0</v>
      </c>
      <c r="U148" s="67">
        <v>0</v>
      </c>
      <c r="V148" s="67">
        <v>0</v>
      </c>
      <c r="W148" s="76">
        <v>0</v>
      </c>
      <c r="X148" s="76">
        <v>0</v>
      </c>
      <c r="Y148" s="67">
        <v>0</v>
      </c>
      <c r="Z148" s="67">
        <v>0</v>
      </c>
      <c r="AA148" s="67">
        <v>0</v>
      </c>
      <c r="AB148" s="67">
        <v>0</v>
      </c>
      <c r="AC148" s="67" t="s">
        <v>1520</v>
      </c>
      <c r="AE148" s="67" t="s">
        <v>1160</v>
      </c>
      <c r="AF148" s="67" t="s">
        <v>1160</v>
      </c>
      <c r="AG148" s="75">
        <f>+Table1[[#This Row],[Column11]]</f>
        <v>4243018.29</v>
      </c>
      <c r="AH148" s="76">
        <f>+Table1[[#This Row],[Column12]]</f>
        <v>0</v>
      </c>
    </row>
    <row r="149" spans="1:34" x14ac:dyDescent="0.3">
      <c r="A149" s="67" t="s">
        <v>1155</v>
      </c>
      <c r="B149" s="67">
        <v>1</v>
      </c>
      <c r="C149" s="67" t="s">
        <v>1521</v>
      </c>
      <c r="D149" s="67" t="s">
        <v>1522</v>
      </c>
      <c r="E149" s="76">
        <v>66709.81</v>
      </c>
      <c r="F149" s="76">
        <v>0</v>
      </c>
      <c r="G149" s="76">
        <v>66709.81</v>
      </c>
      <c r="H149" s="76">
        <v>0</v>
      </c>
      <c r="I149" s="76">
        <v>0</v>
      </c>
      <c r="J149" s="76">
        <v>0</v>
      </c>
      <c r="M149" s="76">
        <f>+Table1[[#This Row],[Column7]]+Table1[[#This Row],[คอลัมน์3]]-Table1[[#This Row],[คอลัมน์2]]</f>
        <v>66709.81</v>
      </c>
      <c r="N149" s="76">
        <f>+Table1[[#This Row],[Column8]]+Table1[[#This Row],[คอลัมน์2]]-Table1[[#This Row],[คอลัมน์3]]</f>
        <v>0</v>
      </c>
      <c r="O149" s="67">
        <v>0</v>
      </c>
      <c r="P149" s="67">
        <v>0</v>
      </c>
      <c r="Q149" s="67">
        <v>0</v>
      </c>
      <c r="R149" s="67">
        <v>0</v>
      </c>
      <c r="S149" s="67">
        <v>0</v>
      </c>
      <c r="T149" s="67">
        <v>0</v>
      </c>
      <c r="U149" s="67">
        <v>0</v>
      </c>
      <c r="V149" s="67">
        <v>0</v>
      </c>
      <c r="W149" s="76">
        <v>0</v>
      </c>
      <c r="X149" s="76">
        <v>0</v>
      </c>
      <c r="Y149" s="67">
        <v>0</v>
      </c>
      <c r="Z149" s="67">
        <v>0</v>
      </c>
      <c r="AA149" s="67">
        <v>0</v>
      </c>
      <c r="AB149" s="67">
        <v>0</v>
      </c>
      <c r="AC149" s="67" t="s">
        <v>1523</v>
      </c>
      <c r="AE149" s="67" t="s">
        <v>1160</v>
      </c>
      <c r="AF149" s="67" t="s">
        <v>1160</v>
      </c>
      <c r="AG149" s="75">
        <f>+Table1[[#This Row],[Column11]]</f>
        <v>66709.81</v>
      </c>
      <c r="AH149" s="76">
        <f>+Table1[[#This Row],[Column12]]</f>
        <v>0</v>
      </c>
    </row>
    <row r="150" spans="1:34" x14ac:dyDescent="0.3">
      <c r="A150" s="67" t="s">
        <v>1155</v>
      </c>
      <c r="B150" s="67">
        <v>1</v>
      </c>
      <c r="C150" s="67" t="s">
        <v>1524</v>
      </c>
      <c r="D150" s="67" t="s">
        <v>1525</v>
      </c>
      <c r="E150" s="76">
        <v>853253.52</v>
      </c>
      <c r="F150" s="76">
        <v>0</v>
      </c>
      <c r="G150" s="76">
        <v>853253.52</v>
      </c>
      <c r="H150" s="76">
        <v>0</v>
      </c>
      <c r="I150" s="76">
        <v>0</v>
      </c>
      <c r="J150" s="76">
        <v>0</v>
      </c>
      <c r="M150" s="76">
        <f>+Table1[[#This Row],[Column7]]+Table1[[#This Row],[คอลัมน์3]]-Table1[[#This Row],[คอลัมน์2]]</f>
        <v>853253.52</v>
      </c>
      <c r="N150" s="76">
        <f>+Table1[[#This Row],[Column8]]+Table1[[#This Row],[คอลัมน์2]]-Table1[[#This Row],[คอลัมน์3]]</f>
        <v>0</v>
      </c>
      <c r="O150" s="67">
        <v>0</v>
      </c>
      <c r="P150" s="67">
        <v>0</v>
      </c>
      <c r="Q150" s="67">
        <v>0</v>
      </c>
      <c r="R150" s="67">
        <v>0</v>
      </c>
      <c r="S150" s="67">
        <v>0</v>
      </c>
      <c r="T150" s="67">
        <v>0</v>
      </c>
      <c r="U150" s="67">
        <v>0</v>
      </c>
      <c r="V150" s="67">
        <v>0</v>
      </c>
      <c r="W150" s="76">
        <v>0</v>
      </c>
      <c r="X150" s="76">
        <v>0</v>
      </c>
      <c r="Y150" s="67">
        <v>0</v>
      </c>
      <c r="Z150" s="67">
        <v>0</v>
      </c>
      <c r="AA150" s="67">
        <v>0</v>
      </c>
      <c r="AB150" s="67">
        <v>0</v>
      </c>
      <c r="AC150" s="67" t="s">
        <v>1526</v>
      </c>
      <c r="AE150" s="67" t="s">
        <v>1160</v>
      </c>
      <c r="AF150" s="67" t="s">
        <v>1160</v>
      </c>
      <c r="AG150" s="75">
        <f>+Table1[[#This Row],[Column11]]</f>
        <v>853253.52</v>
      </c>
      <c r="AH150" s="76">
        <f>+Table1[[#This Row],[Column12]]</f>
        <v>0</v>
      </c>
    </row>
    <row r="151" spans="1:34" x14ac:dyDescent="0.3">
      <c r="A151" s="67" t="s">
        <v>1155</v>
      </c>
      <c r="B151" s="67">
        <v>1</v>
      </c>
      <c r="C151" s="67" t="s">
        <v>677</v>
      </c>
      <c r="D151" s="67" t="s">
        <v>1527</v>
      </c>
      <c r="E151" s="76">
        <v>6755681.75</v>
      </c>
      <c r="F151" s="76">
        <v>0</v>
      </c>
      <c r="G151" s="76">
        <v>6755681.75</v>
      </c>
      <c r="H151" s="76">
        <v>0</v>
      </c>
      <c r="I151" s="76">
        <v>0</v>
      </c>
      <c r="J151" s="76">
        <v>0</v>
      </c>
      <c r="M151" s="76">
        <f>+Table1[[#This Row],[Column7]]+Table1[[#This Row],[คอลัมน์3]]-Table1[[#This Row],[คอลัมน์2]]</f>
        <v>6755681.75</v>
      </c>
      <c r="N151" s="76">
        <f>+Table1[[#This Row],[Column8]]+Table1[[#This Row],[คอลัมน์2]]-Table1[[#This Row],[คอลัมน์3]]</f>
        <v>0</v>
      </c>
      <c r="O151" s="67">
        <v>0</v>
      </c>
      <c r="P151" s="67">
        <v>0</v>
      </c>
      <c r="Q151" s="67">
        <v>0</v>
      </c>
      <c r="R151" s="67">
        <v>0</v>
      </c>
      <c r="S151" s="67">
        <v>0</v>
      </c>
      <c r="T151" s="67">
        <v>0</v>
      </c>
      <c r="U151" s="67">
        <v>0</v>
      </c>
      <c r="V151" s="67">
        <v>0</v>
      </c>
      <c r="W151" s="76">
        <v>0</v>
      </c>
      <c r="X151" s="76">
        <v>0</v>
      </c>
      <c r="Y151" s="67">
        <v>0</v>
      </c>
      <c r="Z151" s="67">
        <v>0</v>
      </c>
      <c r="AA151" s="67">
        <v>0</v>
      </c>
      <c r="AB151" s="67">
        <v>0</v>
      </c>
      <c r="AC151" s="67" t="s">
        <v>1528</v>
      </c>
      <c r="AE151" s="67" t="s">
        <v>1160</v>
      </c>
      <c r="AF151" s="67" t="s">
        <v>1160</v>
      </c>
      <c r="AG151" s="89">
        <f>+Table1[[#This Row],[Column11]]</f>
        <v>6755681.75</v>
      </c>
      <c r="AH151" s="76">
        <f>+Table1[[#This Row],[Column12]]</f>
        <v>0</v>
      </c>
    </row>
    <row r="152" spans="1:34" x14ac:dyDescent="0.3">
      <c r="A152" s="67" t="s">
        <v>1155</v>
      </c>
      <c r="B152" s="67">
        <v>1</v>
      </c>
      <c r="C152" s="67" t="s">
        <v>679</v>
      </c>
      <c r="D152" s="67" t="s">
        <v>1529</v>
      </c>
      <c r="E152" s="76">
        <v>45000</v>
      </c>
      <c r="F152" s="76">
        <v>0</v>
      </c>
      <c r="G152" s="76">
        <v>45000</v>
      </c>
      <c r="H152" s="76">
        <v>0</v>
      </c>
      <c r="I152" s="76">
        <v>0</v>
      </c>
      <c r="J152" s="76">
        <v>0</v>
      </c>
      <c r="M152" s="76">
        <f>+Table1[[#This Row],[Column7]]+Table1[[#This Row],[คอลัมน์3]]-Table1[[#This Row],[คอลัมน์2]]</f>
        <v>45000</v>
      </c>
      <c r="N152" s="76">
        <f>+Table1[[#This Row],[Column8]]+Table1[[#This Row],[คอลัมน์2]]-Table1[[#This Row],[คอลัมน์3]]</f>
        <v>0</v>
      </c>
      <c r="O152" s="67">
        <v>0</v>
      </c>
      <c r="P152" s="67">
        <v>0</v>
      </c>
      <c r="Q152" s="67">
        <v>0</v>
      </c>
      <c r="R152" s="67">
        <v>0</v>
      </c>
      <c r="S152" s="67">
        <v>0</v>
      </c>
      <c r="T152" s="67">
        <v>0</v>
      </c>
      <c r="U152" s="67">
        <v>0</v>
      </c>
      <c r="V152" s="67">
        <v>0</v>
      </c>
      <c r="W152" s="76">
        <v>0</v>
      </c>
      <c r="X152" s="76">
        <v>0</v>
      </c>
      <c r="Y152" s="67">
        <v>0</v>
      </c>
      <c r="Z152" s="67">
        <v>0</v>
      </c>
      <c r="AA152" s="67">
        <v>0</v>
      </c>
      <c r="AB152" s="67">
        <v>0</v>
      </c>
      <c r="AC152" s="67" t="s">
        <v>1530</v>
      </c>
      <c r="AE152" s="67" t="s">
        <v>1160</v>
      </c>
      <c r="AF152" s="67" t="s">
        <v>1160</v>
      </c>
      <c r="AG152" s="89">
        <f>+Table1[[#This Row],[Column11]]</f>
        <v>45000</v>
      </c>
      <c r="AH152" s="76">
        <f>+Table1[[#This Row],[Column12]]</f>
        <v>0</v>
      </c>
    </row>
    <row r="153" spans="1:34" x14ac:dyDescent="0.3">
      <c r="A153" s="67" t="s">
        <v>1155</v>
      </c>
      <c r="B153" s="67">
        <v>1</v>
      </c>
      <c r="C153" s="67" t="s">
        <v>681</v>
      </c>
      <c r="D153" s="67" t="s">
        <v>1531</v>
      </c>
      <c r="E153" s="76">
        <v>71385</v>
      </c>
      <c r="F153" s="76">
        <v>0</v>
      </c>
      <c r="G153" s="76">
        <v>71385</v>
      </c>
      <c r="H153" s="76">
        <v>0</v>
      </c>
      <c r="I153" s="76">
        <v>0</v>
      </c>
      <c r="J153" s="76">
        <v>0</v>
      </c>
      <c r="M153" s="76">
        <f>+Table1[[#This Row],[Column7]]+Table1[[#This Row],[คอลัมน์3]]-Table1[[#This Row],[คอลัมน์2]]</f>
        <v>71385</v>
      </c>
      <c r="N153" s="76">
        <f>+Table1[[#This Row],[Column8]]+Table1[[#This Row],[คอลัมน์2]]-Table1[[#This Row],[คอลัมน์3]]</f>
        <v>0</v>
      </c>
      <c r="O153" s="67">
        <v>0</v>
      </c>
      <c r="P153" s="67">
        <v>0</v>
      </c>
      <c r="Q153" s="67">
        <v>0</v>
      </c>
      <c r="R153" s="67">
        <v>0</v>
      </c>
      <c r="S153" s="67">
        <v>0</v>
      </c>
      <c r="T153" s="67">
        <v>0</v>
      </c>
      <c r="U153" s="67">
        <v>0</v>
      </c>
      <c r="V153" s="67">
        <v>0</v>
      </c>
      <c r="W153" s="76">
        <v>0</v>
      </c>
      <c r="X153" s="76">
        <v>0</v>
      </c>
      <c r="Y153" s="67">
        <v>0</v>
      </c>
      <c r="Z153" s="67">
        <v>0</v>
      </c>
      <c r="AA153" s="67">
        <v>0</v>
      </c>
      <c r="AB153" s="67">
        <v>0</v>
      </c>
      <c r="AC153" s="67" t="s">
        <v>1532</v>
      </c>
      <c r="AE153" s="67" t="s">
        <v>1160</v>
      </c>
      <c r="AF153" s="67" t="s">
        <v>1160</v>
      </c>
      <c r="AG153" s="77">
        <f>+Table1[[#This Row],[Column11]]</f>
        <v>71385</v>
      </c>
      <c r="AH153" s="76">
        <f>+Table1[[#This Row],[Column12]]</f>
        <v>0</v>
      </c>
    </row>
    <row r="154" spans="1:34" x14ac:dyDescent="0.3">
      <c r="A154" s="67" t="s">
        <v>1155</v>
      </c>
      <c r="B154" s="67">
        <v>1</v>
      </c>
      <c r="C154" s="67" t="s">
        <v>697</v>
      </c>
      <c r="D154" s="67" t="s">
        <v>1533</v>
      </c>
      <c r="E154" s="76">
        <v>12410700</v>
      </c>
      <c r="F154" s="76">
        <v>0</v>
      </c>
      <c r="G154" s="76">
        <v>12410700</v>
      </c>
      <c r="H154" s="76">
        <v>0</v>
      </c>
      <c r="I154" s="76">
        <v>0</v>
      </c>
      <c r="J154" s="76">
        <v>0</v>
      </c>
      <c r="M154" s="76">
        <f>+Table1[[#This Row],[Column7]]+Table1[[#This Row],[คอลัมน์3]]-Table1[[#This Row],[คอลัมน์2]]</f>
        <v>12410700</v>
      </c>
      <c r="N154" s="76">
        <f>+Table1[[#This Row],[Column8]]+Table1[[#This Row],[คอลัมน์2]]-Table1[[#This Row],[คอลัมน์3]]</f>
        <v>0</v>
      </c>
      <c r="O154" s="67">
        <v>0</v>
      </c>
      <c r="P154" s="67">
        <v>0</v>
      </c>
      <c r="Q154" s="67">
        <v>0</v>
      </c>
      <c r="R154" s="67">
        <v>0</v>
      </c>
      <c r="S154" s="67">
        <v>0</v>
      </c>
      <c r="T154" s="67">
        <v>0</v>
      </c>
      <c r="U154" s="67">
        <v>0</v>
      </c>
      <c r="V154" s="67">
        <v>0</v>
      </c>
      <c r="W154" s="76">
        <v>0</v>
      </c>
      <c r="X154" s="76">
        <v>0</v>
      </c>
      <c r="Y154" s="67">
        <v>0</v>
      </c>
      <c r="Z154" s="67">
        <v>0</v>
      </c>
      <c r="AA154" s="67">
        <v>0</v>
      </c>
      <c r="AB154" s="67">
        <v>0</v>
      </c>
      <c r="AC154" s="67" t="s">
        <v>1534</v>
      </c>
      <c r="AE154" s="67" t="s">
        <v>1160</v>
      </c>
      <c r="AF154" s="67" t="s">
        <v>1160</v>
      </c>
      <c r="AG154" s="77">
        <f>+Table1[[#This Row],[Column11]]</f>
        <v>12410700</v>
      </c>
      <c r="AH154" s="76">
        <f>+Table1[[#This Row],[Column12]]</f>
        <v>0</v>
      </c>
    </row>
    <row r="155" spans="1:34" x14ac:dyDescent="0.3">
      <c r="A155" s="67" t="s">
        <v>1155</v>
      </c>
      <c r="B155" s="67">
        <v>1</v>
      </c>
      <c r="C155" s="67" t="s">
        <v>699</v>
      </c>
      <c r="D155" s="67" t="s">
        <v>1535</v>
      </c>
      <c r="E155" s="76">
        <v>0</v>
      </c>
      <c r="F155" s="76">
        <v>0</v>
      </c>
      <c r="G155" s="76">
        <v>539983.88</v>
      </c>
      <c r="H155" s="76">
        <v>0</v>
      </c>
      <c r="I155" s="76">
        <v>0</v>
      </c>
      <c r="J155" s="76">
        <v>0</v>
      </c>
      <c r="M155" s="76">
        <f>+Table1[[#This Row],[Column7]]+Table1[[#This Row],[คอลัมน์3]]-Table1[[#This Row],[คอลัมน์2]]</f>
        <v>539983.88</v>
      </c>
      <c r="N155" s="76">
        <f>+Table1[[#This Row],[Column8]]+Table1[[#This Row],[คอลัมน์2]]-Table1[[#This Row],[คอลัมน์3]]</f>
        <v>0</v>
      </c>
      <c r="O155" s="67">
        <v>0</v>
      </c>
      <c r="P155" s="67">
        <v>0</v>
      </c>
      <c r="Q155" s="67">
        <v>0</v>
      </c>
      <c r="R155" s="67">
        <v>0</v>
      </c>
      <c r="S155" s="67">
        <v>0</v>
      </c>
      <c r="T155" s="67">
        <v>0</v>
      </c>
      <c r="U155" s="67">
        <v>0</v>
      </c>
      <c r="V155" s="67">
        <v>0</v>
      </c>
      <c r="W155" s="76">
        <v>539983.88</v>
      </c>
      <c r="X155" s="76">
        <v>0</v>
      </c>
      <c r="Y155" s="67">
        <v>0</v>
      </c>
      <c r="Z155" s="67">
        <v>0</v>
      </c>
      <c r="AA155" s="67">
        <v>0</v>
      </c>
      <c r="AB155" s="67">
        <v>0</v>
      </c>
      <c r="AC155" s="67" t="s">
        <v>1536</v>
      </c>
      <c r="AE155" s="67" t="s">
        <v>1160</v>
      </c>
      <c r="AF155" s="67" t="s">
        <v>1160</v>
      </c>
      <c r="AG155" s="77">
        <f>+Table1[[#This Row],[Column11]]</f>
        <v>539983.88</v>
      </c>
      <c r="AH155" s="76">
        <f>+Table1[[#This Row],[Column12]]</f>
        <v>0</v>
      </c>
    </row>
    <row r="156" spans="1:34" x14ac:dyDescent="0.3">
      <c r="A156" s="67" t="s">
        <v>1155</v>
      </c>
      <c r="B156" s="67">
        <v>1</v>
      </c>
      <c r="C156" s="67" t="s">
        <v>701</v>
      </c>
      <c r="D156" s="67" t="s">
        <v>1537</v>
      </c>
      <c r="E156" s="76">
        <v>0</v>
      </c>
      <c r="F156" s="76">
        <v>0</v>
      </c>
      <c r="G156" s="76">
        <v>158750</v>
      </c>
      <c r="H156" s="76">
        <v>0</v>
      </c>
      <c r="I156" s="76">
        <v>0</v>
      </c>
      <c r="J156" s="76">
        <v>0</v>
      </c>
      <c r="M156" s="76">
        <f>+Table1[[#This Row],[Column7]]+Table1[[#This Row],[คอลัมน์3]]-Table1[[#This Row],[คอลัมน์2]]</f>
        <v>158750</v>
      </c>
      <c r="N156" s="76">
        <f>+Table1[[#This Row],[Column8]]+Table1[[#This Row],[คอลัมน์2]]-Table1[[#This Row],[คอลัมน์3]]</f>
        <v>0</v>
      </c>
      <c r="O156" s="67">
        <v>0</v>
      </c>
      <c r="P156" s="67">
        <v>0</v>
      </c>
      <c r="Q156" s="67">
        <v>0</v>
      </c>
      <c r="R156" s="67">
        <v>0</v>
      </c>
      <c r="S156" s="67">
        <v>0</v>
      </c>
      <c r="T156" s="67">
        <v>0</v>
      </c>
      <c r="U156" s="67">
        <v>0</v>
      </c>
      <c r="V156" s="67">
        <v>0</v>
      </c>
      <c r="W156" s="76">
        <v>158750</v>
      </c>
      <c r="X156" s="76">
        <v>0</v>
      </c>
      <c r="Y156" s="67">
        <v>0</v>
      </c>
      <c r="Z156" s="67">
        <v>0</v>
      </c>
      <c r="AA156" s="67">
        <v>0</v>
      </c>
      <c r="AB156" s="67">
        <v>0</v>
      </c>
      <c r="AC156" s="67" t="s">
        <v>1538</v>
      </c>
      <c r="AE156" s="67" t="s">
        <v>1160</v>
      </c>
      <c r="AF156" s="67" t="s">
        <v>1160</v>
      </c>
      <c r="AG156" s="77">
        <f>+Table1[[#This Row],[Column11]]</f>
        <v>158750</v>
      </c>
      <c r="AH156" s="76">
        <f>+Table1[[#This Row],[Column12]]</f>
        <v>0</v>
      </c>
    </row>
    <row r="157" spans="1:34" x14ac:dyDescent="0.3">
      <c r="A157" s="67" t="s">
        <v>1155</v>
      </c>
      <c r="B157" s="67">
        <v>1</v>
      </c>
      <c r="C157" s="67" t="s">
        <v>703</v>
      </c>
      <c r="D157" s="67" t="s">
        <v>1539</v>
      </c>
      <c r="E157" s="76">
        <v>323758</v>
      </c>
      <c r="F157" s="76">
        <v>0</v>
      </c>
      <c r="G157" s="76">
        <v>323758</v>
      </c>
      <c r="H157" s="76">
        <v>0</v>
      </c>
      <c r="I157" s="76">
        <v>0</v>
      </c>
      <c r="J157" s="76">
        <v>0</v>
      </c>
      <c r="M157" s="76">
        <f>+Table1[[#This Row],[Column7]]+Table1[[#This Row],[คอลัมน์3]]-Table1[[#This Row],[คอลัมน์2]]</f>
        <v>323758</v>
      </c>
      <c r="N157" s="76">
        <f>+Table1[[#This Row],[Column8]]+Table1[[#This Row],[คอลัมน์2]]-Table1[[#This Row],[คอลัมน์3]]</f>
        <v>0</v>
      </c>
      <c r="O157" s="67">
        <v>0</v>
      </c>
      <c r="P157" s="67">
        <v>0</v>
      </c>
      <c r="Q157" s="67">
        <v>0</v>
      </c>
      <c r="R157" s="67">
        <v>0</v>
      </c>
      <c r="S157" s="67">
        <v>0</v>
      </c>
      <c r="T157" s="67">
        <v>0</v>
      </c>
      <c r="U157" s="67">
        <v>0</v>
      </c>
      <c r="V157" s="67">
        <v>0</v>
      </c>
      <c r="W157" s="76">
        <v>0</v>
      </c>
      <c r="X157" s="76">
        <v>0</v>
      </c>
      <c r="Y157" s="67">
        <v>0</v>
      </c>
      <c r="Z157" s="67">
        <v>0</v>
      </c>
      <c r="AA157" s="67">
        <v>0</v>
      </c>
      <c r="AB157" s="67">
        <v>0</v>
      </c>
      <c r="AC157" s="67" t="s">
        <v>1540</v>
      </c>
      <c r="AE157" s="67" t="s">
        <v>1160</v>
      </c>
      <c r="AF157" s="67" t="s">
        <v>1160</v>
      </c>
      <c r="AG157" s="77">
        <f>+Table1[[#This Row],[Column11]]</f>
        <v>323758</v>
      </c>
      <c r="AH157" s="76">
        <f>+Table1[[#This Row],[Column12]]</f>
        <v>0</v>
      </c>
    </row>
    <row r="158" spans="1:34" x14ac:dyDescent="0.3">
      <c r="A158" s="67" t="s">
        <v>1155</v>
      </c>
      <c r="B158" s="67">
        <v>1</v>
      </c>
      <c r="C158" s="67" t="s">
        <v>755</v>
      </c>
      <c r="D158" s="67" t="s">
        <v>1541</v>
      </c>
      <c r="E158" s="76">
        <v>0</v>
      </c>
      <c r="F158" s="76">
        <v>57791.5</v>
      </c>
      <c r="G158" s="76">
        <v>0</v>
      </c>
      <c r="H158" s="76">
        <v>57791.5</v>
      </c>
      <c r="I158" s="76">
        <v>0</v>
      </c>
      <c r="J158" s="76">
        <v>0</v>
      </c>
      <c r="M158" s="76">
        <f>+Table1[[#This Row],[Column7]]+Table1[[#This Row],[คอลัมน์3]]-Table1[[#This Row],[คอลัมน์2]]</f>
        <v>0</v>
      </c>
      <c r="N158" s="76">
        <f>+Table1[[#This Row],[Column8]]+Table1[[#This Row],[คอลัมน์2]]-Table1[[#This Row],[คอลัมน์3]]</f>
        <v>57791.5</v>
      </c>
      <c r="O158" s="67">
        <v>0</v>
      </c>
      <c r="P158" s="67">
        <v>0</v>
      </c>
      <c r="Q158" s="67">
        <v>0</v>
      </c>
      <c r="R158" s="67">
        <v>0</v>
      </c>
      <c r="S158" s="67">
        <v>0</v>
      </c>
      <c r="T158" s="67">
        <v>0</v>
      </c>
      <c r="U158" s="67">
        <v>0</v>
      </c>
      <c r="V158" s="67">
        <v>0</v>
      </c>
      <c r="W158" s="76">
        <v>0</v>
      </c>
      <c r="X158" s="76">
        <v>0</v>
      </c>
      <c r="Y158" s="67">
        <v>0</v>
      </c>
      <c r="Z158" s="67">
        <v>0</v>
      </c>
      <c r="AA158" s="67">
        <v>0</v>
      </c>
      <c r="AB158" s="67">
        <v>0</v>
      </c>
      <c r="AC158" s="67" t="s">
        <v>1542</v>
      </c>
      <c r="AE158" s="67" t="s">
        <v>1160</v>
      </c>
      <c r="AF158" s="67" t="s">
        <v>1160</v>
      </c>
      <c r="AG158" s="76">
        <f>+Table1[[#This Row],[Column11]]</f>
        <v>0</v>
      </c>
      <c r="AH158" s="90">
        <f>+Table1[[#This Row],[Column12]]</f>
        <v>57791.5</v>
      </c>
    </row>
    <row r="159" spans="1:34" x14ac:dyDescent="0.3">
      <c r="A159" s="67" t="s">
        <v>1155</v>
      </c>
      <c r="B159" s="67">
        <v>1</v>
      </c>
      <c r="C159" s="67" t="s">
        <v>757</v>
      </c>
      <c r="D159" s="67" t="s">
        <v>1543</v>
      </c>
      <c r="E159" s="76">
        <v>0</v>
      </c>
      <c r="F159" s="76">
        <v>8010</v>
      </c>
      <c r="G159" s="76">
        <v>0</v>
      </c>
      <c r="H159" s="76">
        <v>8010</v>
      </c>
      <c r="I159" s="76">
        <v>0</v>
      </c>
      <c r="J159" s="76">
        <v>0</v>
      </c>
      <c r="M159" s="76">
        <f>+Table1[[#This Row],[Column7]]+Table1[[#This Row],[คอลัมน์3]]-Table1[[#This Row],[คอลัมน์2]]</f>
        <v>0</v>
      </c>
      <c r="N159" s="76">
        <f>+Table1[[#This Row],[Column8]]+Table1[[#This Row],[คอลัมน์2]]-Table1[[#This Row],[คอลัมน์3]]</f>
        <v>8010</v>
      </c>
      <c r="O159" s="67">
        <v>0</v>
      </c>
      <c r="P159" s="67">
        <v>0</v>
      </c>
      <c r="Q159" s="67">
        <v>0</v>
      </c>
      <c r="R159" s="67">
        <v>0</v>
      </c>
      <c r="S159" s="67">
        <v>0</v>
      </c>
      <c r="T159" s="67">
        <v>0</v>
      </c>
      <c r="U159" s="67">
        <v>0</v>
      </c>
      <c r="V159" s="67">
        <v>0</v>
      </c>
      <c r="W159" s="76">
        <v>0</v>
      </c>
      <c r="X159" s="76">
        <v>0</v>
      </c>
      <c r="Y159" s="67">
        <v>0</v>
      </c>
      <c r="Z159" s="67">
        <v>0</v>
      </c>
      <c r="AA159" s="67">
        <v>0</v>
      </c>
      <c r="AB159" s="67">
        <v>0</v>
      </c>
      <c r="AC159" s="67" t="s">
        <v>1544</v>
      </c>
      <c r="AE159" s="67" t="s">
        <v>1160</v>
      </c>
      <c r="AF159" s="67" t="s">
        <v>1160</v>
      </c>
      <c r="AG159" s="76">
        <f>+Table1[[#This Row],[Column11]]</f>
        <v>0</v>
      </c>
      <c r="AH159" s="90">
        <f>+Table1[[#This Row],[Column12]]</f>
        <v>8010</v>
      </c>
    </row>
    <row r="160" spans="1:34" x14ac:dyDescent="0.3">
      <c r="A160" s="67" t="s">
        <v>1155</v>
      </c>
      <c r="B160" s="67">
        <v>1</v>
      </c>
      <c r="C160" s="67" t="s">
        <v>759</v>
      </c>
      <c r="D160" s="67" t="s">
        <v>1545</v>
      </c>
      <c r="E160" s="76">
        <v>0</v>
      </c>
      <c r="F160" s="76">
        <v>389.8</v>
      </c>
      <c r="G160" s="76">
        <v>0</v>
      </c>
      <c r="H160" s="76">
        <v>389.8</v>
      </c>
      <c r="I160" s="76">
        <v>0</v>
      </c>
      <c r="J160" s="76">
        <v>0</v>
      </c>
      <c r="M160" s="76">
        <f>+Table1[[#This Row],[Column7]]+Table1[[#This Row],[คอลัมน์3]]-Table1[[#This Row],[คอลัมน์2]]</f>
        <v>0</v>
      </c>
      <c r="N160" s="76">
        <f>+Table1[[#This Row],[Column8]]+Table1[[#This Row],[คอลัมน์2]]-Table1[[#This Row],[คอลัมน์3]]</f>
        <v>389.8</v>
      </c>
      <c r="O160" s="67">
        <v>0</v>
      </c>
      <c r="P160" s="67">
        <v>0</v>
      </c>
      <c r="Q160" s="67">
        <v>0</v>
      </c>
      <c r="R160" s="67">
        <v>0</v>
      </c>
      <c r="S160" s="67">
        <v>0</v>
      </c>
      <c r="T160" s="67">
        <v>0</v>
      </c>
      <c r="U160" s="67">
        <v>0</v>
      </c>
      <c r="V160" s="67">
        <v>0</v>
      </c>
      <c r="W160" s="76">
        <v>0</v>
      </c>
      <c r="X160" s="76">
        <v>0</v>
      </c>
      <c r="Y160" s="67">
        <v>0</v>
      </c>
      <c r="Z160" s="67">
        <v>0</v>
      </c>
      <c r="AA160" s="67">
        <v>0</v>
      </c>
      <c r="AB160" s="67">
        <v>0</v>
      </c>
      <c r="AC160" s="67" t="s">
        <v>1546</v>
      </c>
      <c r="AE160" s="67" t="s">
        <v>1160</v>
      </c>
      <c r="AF160" s="67" t="s">
        <v>1160</v>
      </c>
      <c r="AG160" s="76">
        <f>+Table1[[#This Row],[Column11]]</f>
        <v>0</v>
      </c>
      <c r="AH160" s="90">
        <f>+Table1[[#This Row],[Column12]]</f>
        <v>389.8</v>
      </c>
    </row>
    <row r="161" spans="1:38" x14ac:dyDescent="0.3">
      <c r="A161" s="67" t="s">
        <v>1155</v>
      </c>
      <c r="B161" s="67">
        <v>1</v>
      </c>
      <c r="C161" s="67" t="s">
        <v>827</v>
      </c>
      <c r="D161" s="67" t="s">
        <v>1547</v>
      </c>
      <c r="E161" s="76">
        <v>11933.7</v>
      </c>
      <c r="F161" s="76">
        <v>0</v>
      </c>
      <c r="G161" s="76">
        <v>11933.7</v>
      </c>
      <c r="H161" s="76">
        <v>0</v>
      </c>
      <c r="I161" s="76">
        <v>0</v>
      </c>
      <c r="J161" s="76">
        <v>0</v>
      </c>
      <c r="M161" s="76">
        <f>+Table1[[#This Row],[Column7]]+Table1[[#This Row],[คอลัมน์3]]-Table1[[#This Row],[คอลัมน์2]]</f>
        <v>11933.7</v>
      </c>
      <c r="N161" s="76">
        <f>+Table1[[#This Row],[Column8]]+Table1[[#This Row],[คอลัมน์2]]-Table1[[#This Row],[คอลัมน์3]]</f>
        <v>0</v>
      </c>
      <c r="O161" s="67">
        <v>0</v>
      </c>
      <c r="P161" s="67">
        <v>0</v>
      </c>
      <c r="Q161" s="67">
        <v>0</v>
      </c>
      <c r="R161" s="67">
        <v>0</v>
      </c>
      <c r="S161" s="67">
        <v>0</v>
      </c>
      <c r="T161" s="67">
        <v>0</v>
      </c>
      <c r="U161" s="67">
        <v>0</v>
      </c>
      <c r="V161" s="67">
        <v>0</v>
      </c>
      <c r="W161" s="76">
        <v>0</v>
      </c>
      <c r="X161" s="76">
        <v>0</v>
      </c>
      <c r="Y161" s="67">
        <v>0</v>
      </c>
      <c r="Z161" s="67">
        <v>0</v>
      </c>
      <c r="AA161" s="67">
        <v>0</v>
      </c>
      <c r="AB161" s="67">
        <v>0</v>
      </c>
      <c r="AC161" s="67" t="s">
        <v>1548</v>
      </c>
      <c r="AE161" s="67" t="s">
        <v>1160</v>
      </c>
      <c r="AF161" s="67" t="s">
        <v>1160</v>
      </c>
      <c r="AG161" s="90">
        <f>+Table1[[#This Row],[Column11]]</f>
        <v>11933.7</v>
      </c>
      <c r="AH161" s="76">
        <f>+Table1[[#This Row],[Column12]]</f>
        <v>0</v>
      </c>
    </row>
    <row r="162" spans="1:38" x14ac:dyDescent="0.3">
      <c r="A162" s="67" t="s">
        <v>1155</v>
      </c>
      <c r="B162" s="67">
        <v>1</v>
      </c>
      <c r="C162" s="67" t="s">
        <v>1549</v>
      </c>
      <c r="D162" s="67" t="s">
        <v>1550</v>
      </c>
      <c r="E162" s="76">
        <v>2940396.34</v>
      </c>
      <c r="F162" s="76">
        <v>0</v>
      </c>
      <c r="G162" s="76">
        <v>2940396.34</v>
      </c>
      <c r="H162" s="76">
        <v>0</v>
      </c>
      <c r="I162" s="76">
        <v>0</v>
      </c>
      <c r="J162" s="76">
        <v>2940396.34</v>
      </c>
      <c r="M162" s="76">
        <f>+Table1[[#This Row],[Column7]]+Table1[[#This Row],[คอลัมน์3]]-Table1[[#This Row],[คอลัมน์2]]+Table1[[#This Row],[Column9]]-Table1[[#This Row],[Column10]]</f>
        <v>0</v>
      </c>
      <c r="N162" s="76">
        <f>+Table1[[#This Row],[Column8]]+Table1[[#This Row],[คอลัมน์2]]-Table1[[#This Row],[คอลัมน์3]]</f>
        <v>0</v>
      </c>
      <c r="O162" s="67">
        <v>0</v>
      </c>
      <c r="P162" s="67">
        <v>0</v>
      </c>
      <c r="Q162" s="67">
        <v>0</v>
      </c>
      <c r="R162" s="67">
        <v>0</v>
      </c>
      <c r="S162" s="67">
        <v>0</v>
      </c>
      <c r="T162" s="67">
        <v>0</v>
      </c>
      <c r="U162" s="67">
        <v>0</v>
      </c>
      <c r="V162" s="67">
        <v>0</v>
      </c>
      <c r="W162" s="76">
        <v>0</v>
      </c>
      <c r="X162" s="76">
        <v>0</v>
      </c>
      <c r="Y162" s="67">
        <v>0</v>
      </c>
      <c r="Z162" s="67">
        <v>0</v>
      </c>
      <c r="AA162" s="67">
        <v>0</v>
      </c>
      <c r="AB162" s="67">
        <v>0</v>
      </c>
      <c r="AC162" s="67" t="s">
        <v>1551</v>
      </c>
      <c r="AE162" s="67" t="s">
        <v>1402</v>
      </c>
      <c r="AF162" s="67" t="s">
        <v>1160</v>
      </c>
      <c r="AG162" s="76">
        <f>+Table1[[#This Row],[Column11]]</f>
        <v>0</v>
      </c>
      <c r="AH162" s="76">
        <f>+Table1[[#This Row],[Column12]]</f>
        <v>0</v>
      </c>
    </row>
    <row r="163" spans="1:38" x14ac:dyDescent="0.3">
      <c r="A163" s="67" t="s">
        <v>1155</v>
      </c>
      <c r="B163" s="67">
        <v>1</v>
      </c>
      <c r="C163" s="67" t="s">
        <v>1552</v>
      </c>
      <c r="D163" s="67" t="s">
        <v>1553</v>
      </c>
      <c r="E163" s="76">
        <v>154890</v>
      </c>
      <c r="F163" s="76">
        <v>0</v>
      </c>
      <c r="G163" s="76">
        <v>154890</v>
      </c>
      <c r="H163" s="76">
        <v>0</v>
      </c>
      <c r="I163" s="76">
        <v>0</v>
      </c>
      <c r="J163" s="76">
        <v>0</v>
      </c>
      <c r="M163" s="76">
        <f>+Table1[[#This Row],[Column7]]+Table1[[#This Row],[คอลัมน์3]]-Table1[[#This Row],[คอลัมน์2]]</f>
        <v>154890</v>
      </c>
      <c r="N163" s="76">
        <f>+Table1[[#This Row],[Column8]]+Table1[[#This Row],[คอลัมน์2]]-Table1[[#This Row],[คอลัมน์3]]</f>
        <v>0</v>
      </c>
      <c r="O163" s="67">
        <v>0</v>
      </c>
      <c r="P163" s="67">
        <v>0</v>
      </c>
      <c r="Q163" s="67">
        <v>0</v>
      </c>
      <c r="R163" s="67">
        <v>0</v>
      </c>
      <c r="S163" s="67">
        <v>0</v>
      </c>
      <c r="T163" s="67">
        <v>0</v>
      </c>
      <c r="U163" s="67">
        <v>0</v>
      </c>
      <c r="V163" s="67">
        <v>0</v>
      </c>
      <c r="W163" s="76">
        <v>0</v>
      </c>
      <c r="X163" s="76">
        <v>0</v>
      </c>
      <c r="Y163" s="67">
        <v>0</v>
      </c>
      <c r="Z163" s="67">
        <v>0</v>
      </c>
      <c r="AA163" s="67">
        <v>0</v>
      </c>
      <c r="AB163" s="67">
        <v>0</v>
      </c>
      <c r="AC163" s="67" t="s">
        <v>1554</v>
      </c>
      <c r="AE163" s="67" t="s">
        <v>1160</v>
      </c>
      <c r="AF163" s="67" t="s">
        <v>1160</v>
      </c>
      <c r="AG163" s="90">
        <f>+Table1[[#This Row],[Column11]]</f>
        <v>154890</v>
      </c>
      <c r="AH163" s="76">
        <f>+Table1[[#This Row],[Column12]]</f>
        <v>0</v>
      </c>
    </row>
    <row r="164" spans="1:38" x14ac:dyDescent="0.3">
      <c r="A164" s="67" t="s">
        <v>1155</v>
      </c>
      <c r="B164" s="67">
        <v>1</v>
      </c>
      <c r="C164" s="67" t="s">
        <v>1555</v>
      </c>
      <c r="D164" s="67" t="s">
        <v>1556</v>
      </c>
      <c r="E164" s="76">
        <v>46473.02</v>
      </c>
      <c r="F164" s="76">
        <v>0</v>
      </c>
      <c r="G164" s="76">
        <v>46473.02</v>
      </c>
      <c r="H164" s="76">
        <v>0</v>
      </c>
      <c r="I164" s="76">
        <v>0</v>
      </c>
      <c r="J164" s="76">
        <v>0</v>
      </c>
      <c r="M164" s="76">
        <f>+Table1[[#This Row],[Column7]]+Table1[[#This Row],[คอลัมน์3]]-Table1[[#This Row],[คอลัมน์2]]</f>
        <v>46473.02</v>
      </c>
      <c r="N164" s="76">
        <f>+Table1[[#This Row],[Column8]]+Table1[[#This Row],[คอลัมน์2]]-Table1[[#This Row],[คอลัมน์3]]</f>
        <v>0</v>
      </c>
      <c r="O164" s="67">
        <v>0</v>
      </c>
      <c r="P164" s="67">
        <v>0</v>
      </c>
      <c r="Q164" s="67">
        <v>0</v>
      </c>
      <c r="R164" s="67">
        <v>0</v>
      </c>
      <c r="S164" s="67">
        <v>0</v>
      </c>
      <c r="T164" s="67">
        <v>0</v>
      </c>
      <c r="U164" s="67">
        <v>0</v>
      </c>
      <c r="V164" s="67">
        <v>0</v>
      </c>
      <c r="W164" s="76">
        <v>0</v>
      </c>
      <c r="X164" s="76">
        <v>0</v>
      </c>
      <c r="Y164" s="67">
        <v>0</v>
      </c>
      <c r="Z164" s="67">
        <v>0</v>
      </c>
      <c r="AA164" s="67">
        <v>0</v>
      </c>
      <c r="AB164" s="67">
        <v>0</v>
      </c>
      <c r="AC164" s="67" t="s">
        <v>1557</v>
      </c>
      <c r="AE164" s="67" t="s">
        <v>1160</v>
      </c>
      <c r="AF164" s="67" t="s">
        <v>1160</v>
      </c>
      <c r="AG164" s="90">
        <f>+Table1[[#This Row],[Column11]]</f>
        <v>46473.02</v>
      </c>
      <c r="AH164" s="76">
        <f>+Table1[[#This Row],[Column12]]</f>
        <v>0</v>
      </c>
    </row>
    <row r="165" spans="1:38" x14ac:dyDescent="0.3">
      <c r="A165" s="67" t="s">
        <v>1155</v>
      </c>
      <c r="B165" s="67">
        <v>1</v>
      </c>
      <c r="C165" s="67" t="s">
        <v>14</v>
      </c>
      <c r="E165" s="76">
        <v>218566907.31</v>
      </c>
      <c r="F165" s="76">
        <v>218566907.31</v>
      </c>
      <c r="G165" s="76">
        <v>225263858.03</v>
      </c>
      <c r="H165" s="76">
        <v>225263858.03</v>
      </c>
      <c r="I165" s="76">
        <v>2940396.34</v>
      </c>
      <c r="J165" s="76">
        <v>2940396.34</v>
      </c>
      <c r="M165" s="76">
        <v>222323461.69</v>
      </c>
      <c r="N165" s="76">
        <v>222323461.69</v>
      </c>
      <c r="O165" s="67">
        <v>0</v>
      </c>
      <c r="P165" s="67">
        <v>0</v>
      </c>
      <c r="Q165" s="67">
        <v>0</v>
      </c>
      <c r="R165" s="67">
        <v>0</v>
      </c>
      <c r="S165" s="67">
        <v>0</v>
      </c>
      <c r="T165" s="67">
        <v>0</v>
      </c>
      <c r="U165" s="67">
        <v>0</v>
      </c>
      <c r="V165" s="67">
        <v>0</v>
      </c>
      <c r="W165" s="76">
        <v>6696950.7199999997</v>
      </c>
      <c r="X165" s="76">
        <v>6696950.7199999997</v>
      </c>
      <c r="Y165" s="67">
        <v>0</v>
      </c>
      <c r="Z165" s="67">
        <v>0</v>
      </c>
      <c r="AA165" s="67">
        <v>0</v>
      </c>
      <c r="AB165" s="67">
        <v>0</v>
      </c>
      <c r="AG165" s="76">
        <f>SUM(AG67:AG164)</f>
        <v>44304482.24000001</v>
      </c>
      <c r="AH165" s="76">
        <f>SUM(AH67:AH164)</f>
        <v>65963551.449999988</v>
      </c>
      <c r="AK165" s="76">
        <f>SUM(AK4:AK164)</f>
        <v>177312979.44999999</v>
      </c>
      <c r="AL165" s="76">
        <f>SUM(AL4:AL164)</f>
        <v>177312979.44999999</v>
      </c>
    </row>
    <row r="166" spans="1:38" s="69" customFormat="1" x14ac:dyDescent="0.3"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W166" s="76"/>
      <c r="X166" s="76"/>
      <c r="AG166" s="76"/>
      <c r="AH166" s="76"/>
      <c r="AI166" s="76"/>
      <c r="AJ166" s="76"/>
      <c r="AK166" s="76"/>
      <c r="AL166" s="76"/>
    </row>
    <row r="167" spans="1:38" x14ac:dyDescent="0.3">
      <c r="E167" s="76">
        <f>SUM(E102:E164)</f>
        <v>44167199.340000011</v>
      </c>
      <c r="F167" s="76">
        <f>SUM(F67:F164)</f>
        <v>65957830.00999999</v>
      </c>
      <c r="W167" s="76">
        <f>SUM(W102:W164)</f>
        <v>3077679.2399999998</v>
      </c>
      <c r="X167" s="76">
        <f>SUM(X67:X164)</f>
        <v>2946117.78</v>
      </c>
    </row>
    <row r="168" spans="1:38" x14ac:dyDescent="0.3">
      <c r="C168" s="67" t="s">
        <v>1558</v>
      </c>
      <c r="F168" s="76">
        <f>+F167-E167</f>
        <v>21790630.669999979</v>
      </c>
      <c r="W168" s="76">
        <f>+W167-X167</f>
        <v>131561.45999999996</v>
      </c>
      <c r="AH168" s="76">
        <f>+AH165-AG165</f>
        <v>21659069.209999979</v>
      </c>
      <c r="AL168" s="76">
        <f>+AK165-AL165</f>
        <v>0</v>
      </c>
    </row>
  </sheetData>
  <mergeCells count="16">
    <mergeCell ref="AA1:AB2"/>
    <mergeCell ref="AG1:AH2"/>
    <mergeCell ref="AK1:AL2"/>
    <mergeCell ref="O1:P2"/>
    <mergeCell ref="Q1:R2"/>
    <mergeCell ref="S1:T2"/>
    <mergeCell ref="U1:V2"/>
    <mergeCell ref="W1:X2"/>
    <mergeCell ref="Y1:Z2"/>
    <mergeCell ref="M1:N2"/>
    <mergeCell ref="C1:C3"/>
    <mergeCell ref="D1:D3"/>
    <mergeCell ref="E1:F2"/>
    <mergeCell ref="G1:H2"/>
    <mergeCell ref="I1:J2"/>
    <mergeCell ref="K1:L2"/>
  </mergeCells>
  <pageMargins left="0.7" right="0.7" top="0.75" bottom="0.75" header="0.51180555555555496" footer="0.51180555555555496"/>
  <pageSetup firstPageNumber="0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J61"/>
  <sheetViews>
    <sheetView tabSelected="1" zoomScaleNormal="100" workbookViewId="0">
      <selection activeCell="J16" sqref="J16"/>
    </sheetView>
  </sheetViews>
  <sheetFormatPr defaultColWidth="9" defaultRowHeight="21" x14ac:dyDescent="0.35"/>
  <cols>
    <col min="1" max="1" width="6.125" style="12" customWidth="1"/>
    <col min="2" max="2" width="3.875" style="12" customWidth="1"/>
    <col min="3" max="3" width="9" style="12"/>
    <col min="4" max="4" width="8.125" style="12" customWidth="1"/>
    <col min="5" max="5" width="9" style="12"/>
    <col min="6" max="6" width="6.625" style="12" customWidth="1"/>
    <col min="7" max="7" width="8" style="12" bestFit="1" customWidth="1"/>
    <col min="8" max="8" width="0.625" style="12" customWidth="1"/>
    <col min="9" max="10" width="14.75" style="12" bestFit="1" customWidth="1"/>
    <col min="11" max="16384" width="9" style="12"/>
  </cols>
  <sheetData>
    <row r="1" spans="1:10" x14ac:dyDescent="0.35">
      <c r="A1" s="315" t="str">
        <f>+L!A1</f>
        <v>เทศบาลตำบลหลักช้าง</v>
      </c>
      <c r="B1" s="315"/>
      <c r="C1" s="315"/>
      <c r="D1" s="315"/>
      <c r="E1" s="315"/>
      <c r="F1" s="315"/>
      <c r="G1" s="315"/>
      <c r="H1" s="315"/>
      <c r="I1" s="315"/>
      <c r="J1" s="315"/>
    </row>
    <row r="2" spans="1:10" x14ac:dyDescent="0.35">
      <c r="A2" s="315" t="s">
        <v>0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0" x14ac:dyDescent="0.35">
      <c r="A3" s="315" t="s">
        <v>1568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0" x14ac:dyDescent="0.35">
      <c r="A4" s="14"/>
      <c r="B4" s="14"/>
      <c r="C4" s="14"/>
      <c r="D4" s="14"/>
      <c r="E4" s="14"/>
      <c r="F4" s="14"/>
      <c r="G4" s="14"/>
      <c r="H4" s="14"/>
      <c r="I4" s="314" t="s">
        <v>891</v>
      </c>
      <c r="J4" s="314"/>
    </row>
    <row r="5" spans="1:10" x14ac:dyDescent="0.35">
      <c r="A5" s="308" t="s">
        <v>892</v>
      </c>
      <c r="B5" s="308"/>
      <c r="C5" s="308"/>
      <c r="D5" s="308"/>
      <c r="E5" s="308"/>
      <c r="F5" s="308"/>
      <c r="G5" s="14" t="s">
        <v>893</v>
      </c>
      <c r="H5" s="14"/>
      <c r="I5" s="14" t="s">
        <v>1565</v>
      </c>
      <c r="J5" s="14" t="s">
        <v>1566</v>
      </c>
    </row>
    <row r="6" spans="1:10" x14ac:dyDescent="0.35">
      <c r="B6" s="308" t="s">
        <v>894</v>
      </c>
      <c r="C6" s="308"/>
      <c r="D6" s="308"/>
      <c r="E6" s="308"/>
      <c r="F6" s="308"/>
    </row>
    <row r="7" spans="1:10" x14ac:dyDescent="0.35">
      <c r="C7" s="310" t="s">
        <v>866</v>
      </c>
      <c r="D7" s="310"/>
      <c r="E7" s="310"/>
      <c r="F7" s="310"/>
      <c r="G7" s="16">
        <v>4</v>
      </c>
      <c r="H7" s="17"/>
      <c r="I7" s="73">
        <f>+'4-5'!D11</f>
        <v>73138287.539999992</v>
      </c>
      <c r="J7" s="73">
        <f>+'4-5'!F11</f>
        <v>64794995.479999997</v>
      </c>
    </row>
    <row r="8" spans="1:10" x14ac:dyDescent="0.35">
      <c r="C8" s="310" t="s">
        <v>1043</v>
      </c>
      <c r="D8" s="310"/>
      <c r="E8" s="310"/>
      <c r="F8" s="310"/>
      <c r="G8" s="16">
        <v>5</v>
      </c>
      <c r="H8" s="17"/>
      <c r="I8" s="73">
        <f>+'5'!D10</f>
        <v>2755037.7</v>
      </c>
      <c r="J8" s="73">
        <f>+'5'!E10</f>
        <v>2294990.2000000002</v>
      </c>
    </row>
    <row r="9" spans="1:10" x14ac:dyDescent="0.35">
      <c r="C9" s="311" t="s">
        <v>1044</v>
      </c>
      <c r="D9" s="311"/>
      <c r="E9" s="311"/>
      <c r="F9" s="311"/>
      <c r="G9" s="18">
        <v>6</v>
      </c>
      <c r="I9" s="82">
        <f>+'6-7'!E10</f>
        <v>6350036.3799999999</v>
      </c>
      <c r="J9" s="82">
        <f>+'6-7'!G10</f>
        <v>18122.289999999994</v>
      </c>
    </row>
    <row r="10" spans="1:10" x14ac:dyDescent="0.35">
      <c r="C10" s="311" t="s">
        <v>1045</v>
      </c>
      <c r="D10" s="311"/>
      <c r="E10" s="311"/>
      <c r="F10" s="311"/>
      <c r="G10" s="18">
        <v>7</v>
      </c>
      <c r="I10" s="82">
        <f>+'7'!E20</f>
        <v>147309.72999999998</v>
      </c>
      <c r="J10" s="82">
        <f>+'7'!F20</f>
        <v>148400.1</v>
      </c>
    </row>
    <row r="11" spans="1:10" hidden="1" x14ac:dyDescent="0.35">
      <c r="C11" s="311" t="s">
        <v>1046</v>
      </c>
      <c r="D11" s="311"/>
      <c r="E11" s="311"/>
      <c r="F11" s="311"/>
      <c r="G11" s="18"/>
      <c r="I11" s="18" t="s">
        <v>895</v>
      </c>
      <c r="J11" s="18" t="s">
        <v>895</v>
      </c>
    </row>
    <row r="12" spans="1:10" x14ac:dyDescent="0.35">
      <c r="C12" s="310" t="s">
        <v>872</v>
      </c>
      <c r="D12" s="310"/>
      <c r="E12" s="310"/>
      <c r="F12" s="310"/>
      <c r="G12" s="18">
        <v>8</v>
      </c>
      <c r="I12" s="73">
        <f>+'8-11'!B7</f>
        <v>16814130.77</v>
      </c>
      <c r="J12" s="73">
        <f>+'8-11'!D7</f>
        <v>13258843.09</v>
      </c>
    </row>
    <row r="13" spans="1:10" hidden="1" x14ac:dyDescent="0.35">
      <c r="C13" s="311" t="s">
        <v>1048</v>
      </c>
      <c r="D13" s="311"/>
      <c r="E13" s="311"/>
      <c r="F13" s="311"/>
      <c r="G13" s="18"/>
      <c r="I13" s="18" t="s">
        <v>895</v>
      </c>
      <c r="J13" s="18" t="s">
        <v>895</v>
      </c>
    </row>
    <row r="14" spans="1:10" x14ac:dyDescent="0.35">
      <c r="C14" s="311" t="s">
        <v>1047</v>
      </c>
      <c r="D14" s="311"/>
      <c r="E14" s="311"/>
      <c r="F14" s="311"/>
      <c r="G14" s="18">
        <v>9</v>
      </c>
      <c r="I14" s="82">
        <f>+'9'!B8</f>
        <v>187949.7</v>
      </c>
      <c r="J14" s="82">
        <f>+'9'!C8</f>
        <v>411392.5</v>
      </c>
    </row>
    <row r="15" spans="1:10" x14ac:dyDescent="0.35">
      <c r="C15" s="311" t="s">
        <v>48</v>
      </c>
      <c r="D15" s="311"/>
      <c r="E15" s="311"/>
      <c r="F15" s="311"/>
      <c r="G15" s="18">
        <v>10</v>
      </c>
      <c r="I15" s="121">
        <f>+'10'!B13</f>
        <v>6750</v>
      </c>
      <c r="J15" s="121">
        <f>+'10'!C13</f>
        <v>11858.12</v>
      </c>
    </row>
    <row r="16" spans="1:10" x14ac:dyDescent="0.35">
      <c r="C16" s="308" t="s">
        <v>1123</v>
      </c>
      <c r="D16" s="308"/>
      <c r="E16" s="308"/>
      <c r="F16" s="308"/>
      <c r="G16" s="14"/>
      <c r="I16" s="115">
        <f>SUM(I7:I15)</f>
        <v>99399501.819999993</v>
      </c>
      <c r="J16" s="115">
        <f>SUM(J7:J15)</f>
        <v>80938601.780000001</v>
      </c>
    </row>
    <row r="17" spans="1:10" x14ac:dyDescent="0.35">
      <c r="B17" s="312" t="s">
        <v>896</v>
      </c>
      <c r="C17" s="312"/>
      <c r="D17" s="312"/>
      <c r="E17" s="312"/>
      <c r="F17" s="312"/>
    </row>
    <row r="18" spans="1:10" hidden="1" x14ac:dyDescent="0.35">
      <c r="C18" s="311" t="s">
        <v>1049</v>
      </c>
      <c r="D18" s="311"/>
      <c r="E18" s="311"/>
      <c r="F18" s="311"/>
      <c r="G18" s="18"/>
      <c r="I18" s="18" t="s">
        <v>895</v>
      </c>
      <c r="J18" s="18" t="s">
        <v>895</v>
      </c>
    </row>
    <row r="19" spans="1:10" x14ac:dyDescent="0.35">
      <c r="C19" s="311" t="s">
        <v>871</v>
      </c>
      <c r="D19" s="311"/>
      <c r="E19" s="311"/>
      <c r="F19" s="311"/>
      <c r="G19" s="18">
        <v>11</v>
      </c>
      <c r="I19" s="82">
        <f>+'11'!B11</f>
        <v>6449883.6299999999</v>
      </c>
      <c r="J19" s="82">
        <f>+'11'!C11</f>
        <v>5348885.26</v>
      </c>
    </row>
    <row r="20" spans="1:10" x14ac:dyDescent="0.35">
      <c r="C20" s="310" t="s">
        <v>876</v>
      </c>
      <c r="D20" s="310"/>
      <c r="E20" s="310"/>
      <c r="F20" s="310"/>
      <c r="G20" s="16">
        <v>12</v>
      </c>
      <c r="H20" s="17"/>
      <c r="I20" s="73">
        <f>+'12-13'!B21</f>
        <v>3715144.99</v>
      </c>
      <c r="J20" s="73">
        <f>+'12-13'!C21</f>
        <v>3388000.8100000005</v>
      </c>
    </row>
    <row r="21" spans="1:10" x14ac:dyDescent="0.35">
      <c r="C21" s="311" t="s">
        <v>869</v>
      </c>
      <c r="D21" s="311"/>
      <c r="E21" s="311"/>
      <c r="F21" s="311"/>
      <c r="G21" s="18">
        <v>13</v>
      </c>
      <c r="I21" s="82">
        <f>+'13'!B24</f>
        <v>30650609.840000004</v>
      </c>
      <c r="J21" s="82">
        <f>+'13'!C24</f>
        <v>21387724.240000002</v>
      </c>
    </row>
    <row r="22" spans="1:10" hidden="1" x14ac:dyDescent="0.35">
      <c r="C22" s="310" t="s">
        <v>870</v>
      </c>
      <c r="D22" s="310"/>
      <c r="E22" s="310"/>
      <c r="F22" s="310"/>
      <c r="G22" s="16">
        <v>18</v>
      </c>
      <c r="H22" s="17"/>
      <c r="I22" s="16" t="s">
        <v>895</v>
      </c>
      <c r="J22" s="16" t="s">
        <v>895</v>
      </c>
    </row>
    <row r="23" spans="1:10" ht="26.45" hidden="1" customHeight="1" x14ac:dyDescent="0.35">
      <c r="C23" s="310" t="s">
        <v>897</v>
      </c>
      <c r="D23" s="310"/>
      <c r="E23" s="310"/>
      <c r="F23" s="310"/>
      <c r="G23" s="16">
        <v>19</v>
      </c>
      <c r="H23" s="17"/>
      <c r="I23" s="16" t="s">
        <v>895</v>
      </c>
      <c r="J23" s="16" t="s">
        <v>895</v>
      </c>
    </row>
    <row r="24" spans="1:10" hidden="1" x14ac:dyDescent="0.35">
      <c r="C24" s="311" t="s">
        <v>99</v>
      </c>
      <c r="D24" s="311"/>
      <c r="E24" s="311"/>
      <c r="F24" s="311"/>
      <c r="G24" s="18">
        <v>20</v>
      </c>
      <c r="I24" s="19" t="s">
        <v>895</v>
      </c>
      <c r="J24" s="19" t="s">
        <v>895</v>
      </c>
    </row>
    <row r="25" spans="1:10" x14ac:dyDescent="0.35">
      <c r="C25" s="308" t="s">
        <v>1124</v>
      </c>
      <c r="D25" s="308"/>
      <c r="E25" s="308"/>
      <c r="F25" s="308"/>
      <c r="G25" s="14"/>
      <c r="I25" s="117">
        <f>SUM(I18:I24)</f>
        <v>40815638.460000008</v>
      </c>
      <c r="J25" s="117">
        <f>SUM(J18:J24)</f>
        <v>30124610.310000002</v>
      </c>
    </row>
    <row r="26" spans="1:10" ht="21.75" thickBot="1" x14ac:dyDescent="0.4">
      <c r="A26" s="308" t="s">
        <v>898</v>
      </c>
      <c r="B26" s="308"/>
      <c r="C26" s="308"/>
      <c r="D26" s="308"/>
      <c r="E26" s="308"/>
      <c r="F26" s="308"/>
      <c r="G26" s="14"/>
      <c r="I26" s="116">
        <f>+I16+I25</f>
        <v>140215140.28</v>
      </c>
      <c r="J26" s="116">
        <f>+J16+J25</f>
        <v>111063212.09</v>
      </c>
    </row>
    <row r="27" spans="1:10" ht="21.75" thickTop="1" x14ac:dyDescent="0.35">
      <c r="A27" s="308" t="s">
        <v>1125</v>
      </c>
      <c r="B27" s="308"/>
      <c r="C27" s="308"/>
      <c r="D27" s="308"/>
      <c r="E27" s="308"/>
      <c r="F27" s="308"/>
    </row>
    <row r="28" spans="1:10" x14ac:dyDescent="0.35">
      <c r="A28" s="145" t="s">
        <v>899</v>
      </c>
      <c r="B28" s="145"/>
      <c r="C28" s="145"/>
      <c r="D28" s="145"/>
      <c r="E28" s="145"/>
      <c r="F28" s="145"/>
    </row>
    <row r="29" spans="1:10" x14ac:dyDescent="0.35">
      <c r="B29" s="308" t="s">
        <v>900</v>
      </c>
      <c r="C29" s="308"/>
      <c r="D29" s="308"/>
      <c r="E29" s="308"/>
      <c r="F29" s="308"/>
    </row>
    <row r="30" spans="1:10" x14ac:dyDescent="0.35">
      <c r="B30" s="145"/>
      <c r="C30" s="311" t="s">
        <v>100</v>
      </c>
      <c r="D30" s="311"/>
      <c r="E30" s="311"/>
      <c r="F30" s="311"/>
      <c r="G30" s="18">
        <v>14</v>
      </c>
      <c r="I30" s="82">
        <f>+'14-16'!B6</f>
        <v>5671300</v>
      </c>
      <c r="J30" s="82">
        <f>+'14-16'!C6</f>
        <v>97771.3</v>
      </c>
    </row>
    <row r="31" spans="1:10" x14ac:dyDescent="0.35">
      <c r="B31" s="145"/>
      <c r="C31" s="311" t="s">
        <v>1050</v>
      </c>
      <c r="D31" s="311"/>
      <c r="E31" s="311"/>
      <c r="F31" s="311"/>
      <c r="G31" s="18">
        <v>15</v>
      </c>
      <c r="I31" s="82">
        <f>+'15'!B12</f>
        <v>1743000</v>
      </c>
      <c r="J31" s="126">
        <f>+'15'!C12</f>
        <v>0</v>
      </c>
    </row>
    <row r="32" spans="1:10" x14ac:dyDescent="0.35">
      <c r="C32" s="311" t="s">
        <v>1051</v>
      </c>
      <c r="D32" s="311"/>
      <c r="E32" s="311"/>
      <c r="F32" s="311"/>
      <c r="G32" s="18">
        <v>14</v>
      </c>
      <c r="I32" s="82">
        <f>+'14-16'!B16-'14-16'!B6</f>
        <v>169126.3599999994</v>
      </c>
      <c r="J32" s="82">
        <f>+'14-16'!C7+'14-16'!C11+'14-16'!C12+'14-16'!C15</f>
        <v>135918.82999999999</v>
      </c>
    </row>
    <row r="33" spans="2:10" hidden="1" x14ac:dyDescent="0.35">
      <c r="C33" s="311" t="s">
        <v>1052</v>
      </c>
      <c r="D33" s="311"/>
      <c r="E33" s="311"/>
      <c r="F33" s="311"/>
      <c r="G33" s="18">
        <v>23</v>
      </c>
      <c r="I33" s="18" t="s">
        <v>895</v>
      </c>
      <c r="J33" s="18" t="s">
        <v>895</v>
      </c>
    </row>
    <row r="34" spans="2:10" hidden="1" x14ac:dyDescent="0.35">
      <c r="C34" s="311" t="s">
        <v>1053</v>
      </c>
      <c r="D34" s="311"/>
      <c r="E34" s="311"/>
      <c r="F34" s="311"/>
      <c r="G34" s="18">
        <v>27</v>
      </c>
      <c r="I34" s="18" t="s">
        <v>895</v>
      </c>
      <c r="J34" s="18" t="s">
        <v>895</v>
      </c>
    </row>
    <row r="35" spans="2:10" hidden="1" x14ac:dyDescent="0.35">
      <c r="C35" s="310" t="s">
        <v>867</v>
      </c>
      <c r="D35" s="310"/>
      <c r="E35" s="310"/>
      <c r="F35" s="310"/>
      <c r="G35" s="16">
        <v>28</v>
      </c>
      <c r="H35" s="17"/>
      <c r="I35" s="16" t="s">
        <v>895</v>
      </c>
      <c r="J35" s="16" t="s">
        <v>895</v>
      </c>
    </row>
    <row r="36" spans="2:10" x14ac:dyDescent="0.35">
      <c r="C36" s="310" t="s">
        <v>1059</v>
      </c>
      <c r="D36" s="310"/>
      <c r="E36" s="310"/>
      <c r="F36" s="310"/>
      <c r="G36" s="16">
        <v>16</v>
      </c>
      <c r="H36" s="17"/>
      <c r="I36" s="73">
        <f>+'16'!B14</f>
        <v>365363</v>
      </c>
      <c r="J36" s="73">
        <f>+'16'!C14</f>
        <v>123295.25</v>
      </c>
    </row>
    <row r="37" spans="2:10" hidden="1" x14ac:dyDescent="0.35">
      <c r="C37" s="311" t="s">
        <v>879</v>
      </c>
      <c r="D37" s="311"/>
      <c r="E37" s="311"/>
      <c r="F37" s="311"/>
      <c r="G37" s="18">
        <v>25</v>
      </c>
      <c r="I37" s="18" t="s">
        <v>895</v>
      </c>
      <c r="J37" s="18" t="s">
        <v>895</v>
      </c>
    </row>
    <row r="38" spans="2:10" hidden="1" x14ac:dyDescent="0.35">
      <c r="C38" s="311" t="s">
        <v>141</v>
      </c>
      <c r="D38" s="311"/>
      <c r="E38" s="311"/>
      <c r="F38" s="311"/>
      <c r="G38" s="18">
        <v>26</v>
      </c>
      <c r="I38" s="19" t="s">
        <v>895</v>
      </c>
      <c r="J38" s="19" t="s">
        <v>895</v>
      </c>
    </row>
    <row r="39" spans="2:10" x14ac:dyDescent="0.35">
      <c r="C39" s="312" t="s">
        <v>901</v>
      </c>
      <c r="D39" s="312"/>
      <c r="E39" s="312"/>
      <c r="F39" s="312"/>
      <c r="G39" s="14"/>
      <c r="I39" s="118">
        <f>SUM(I30:I38)</f>
        <v>7948789.3599999994</v>
      </c>
      <c r="J39" s="118">
        <f>SUM(J30:J38)</f>
        <v>356985.38</v>
      </c>
    </row>
    <row r="40" spans="2:10" x14ac:dyDescent="0.35">
      <c r="B40" s="308" t="s">
        <v>874</v>
      </c>
      <c r="C40" s="308"/>
      <c r="D40" s="308"/>
      <c r="E40" s="308"/>
      <c r="F40" s="308"/>
    </row>
    <row r="41" spans="2:10" hidden="1" x14ac:dyDescent="0.35">
      <c r="B41" s="145"/>
      <c r="C41" s="311" t="s">
        <v>1054</v>
      </c>
      <c r="D41" s="311"/>
      <c r="E41" s="311"/>
      <c r="F41" s="311"/>
      <c r="G41" s="18"/>
      <c r="I41" s="18" t="s">
        <v>895</v>
      </c>
      <c r="J41" s="18" t="s">
        <v>895</v>
      </c>
    </row>
    <row r="42" spans="2:10" hidden="1" x14ac:dyDescent="0.35">
      <c r="B42" s="145"/>
      <c r="C42" s="311" t="s">
        <v>1055</v>
      </c>
      <c r="D42" s="311"/>
      <c r="E42" s="311"/>
      <c r="F42" s="311"/>
      <c r="G42" s="18">
        <v>27</v>
      </c>
      <c r="I42" s="18" t="s">
        <v>895</v>
      </c>
      <c r="J42" s="18" t="s">
        <v>895</v>
      </c>
    </row>
    <row r="43" spans="2:10" hidden="1" x14ac:dyDescent="0.35">
      <c r="C43" s="313" t="s">
        <v>1056</v>
      </c>
      <c r="D43" s="313"/>
      <c r="E43" s="313"/>
      <c r="F43" s="313"/>
      <c r="G43" s="18">
        <v>28</v>
      </c>
      <c r="I43" s="18" t="s">
        <v>895</v>
      </c>
      <c r="J43" s="18" t="s">
        <v>895</v>
      </c>
    </row>
    <row r="44" spans="2:10" hidden="1" x14ac:dyDescent="0.35">
      <c r="C44" s="311" t="s">
        <v>1057</v>
      </c>
      <c r="D44" s="311"/>
      <c r="E44" s="311"/>
      <c r="F44" s="311"/>
      <c r="G44" s="18">
        <v>29</v>
      </c>
      <c r="I44" s="18" t="s">
        <v>895</v>
      </c>
      <c r="J44" s="18" t="s">
        <v>895</v>
      </c>
    </row>
    <row r="45" spans="2:10" x14ac:dyDescent="0.35">
      <c r="C45" s="310" t="s">
        <v>1058</v>
      </c>
      <c r="D45" s="310"/>
      <c r="E45" s="310"/>
      <c r="F45" s="310"/>
      <c r="G45" s="16">
        <v>17</v>
      </c>
      <c r="I45" s="73">
        <f>+'17'!B12</f>
        <v>228746</v>
      </c>
      <c r="J45" s="73">
        <f>+'17'!C12</f>
        <v>344180</v>
      </c>
    </row>
    <row r="46" spans="2:10" hidden="1" x14ac:dyDescent="0.35">
      <c r="C46" s="311" t="s">
        <v>880</v>
      </c>
      <c r="D46" s="311"/>
      <c r="E46" s="311"/>
      <c r="F46" s="311"/>
      <c r="G46" s="18">
        <v>31</v>
      </c>
      <c r="I46" s="18" t="s">
        <v>895</v>
      </c>
      <c r="J46" s="18" t="s">
        <v>895</v>
      </c>
    </row>
    <row r="47" spans="2:10" hidden="1" x14ac:dyDescent="0.35">
      <c r="C47" s="311" t="s">
        <v>875</v>
      </c>
      <c r="D47" s="311"/>
      <c r="E47" s="311"/>
      <c r="F47" s="311"/>
      <c r="G47" s="18">
        <v>32</v>
      </c>
      <c r="I47" s="19" t="s">
        <v>895</v>
      </c>
      <c r="J47" s="19" t="s">
        <v>895</v>
      </c>
    </row>
    <row r="48" spans="2:10" x14ac:dyDescent="0.35">
      <c r="C48" s="308" t="s">
        <v>902</v>
      </c>
      <c r="D48" s="308"/>
      <c r="E48" s="308"/>
      <c r="F48" s="308"/>
      <c r="G48" s="18"/>
      <c r="I48" s="117">
        <f>SUM(I41:I47)</f>
        <v>228746</v>
      </c>
      <c r="J48" s="117">
        <f>SUM(J41:J47)</f>
        <v>344180</v>
      </c>
    </row>
    <row r="49" spans="1:10" x14ac:dyDescent="0.35">
      <c r="A49" s="22" t="s">
        <v>903</v>
      </c>
      <c r="C49" s="22"/>
      <c r="D49" s="22"/>
      <c r="E49" s="22"/>
      <c r="F49" s="22"/>
      <c r="G49" s="18"/>
      <c r="I49" s="118">
        <f>+I39+I48</f>
        <v>8177535.3599999994</v>
      </c>
      <c r="J49" s="118">
        <f>+J39+J48</f>
        <v>701165.38</v>
      </c>
    </row>
    <row r="50" spans="1:10" x14ac:dyDescent="0.35">
      <c r="A50" s="22"/>
      <c r="C50" s="22"/>
      <c r="D50" s="22"/>
      <c r="E50" s="22"/>
      <c r="F50" s="22"/>
      <c r="G50" s="18"/>
      <c r="I50" s="188"/>
      <c r="J50" s="188"/>
    </row>
    <row r="51" spans="1:10" x14ac:dyDescent="0.35">
      <c r="A51" s="22"/>
      <c r="C51" s="22"/>
      <c r="D51" s="22"/>
      <c r="E51" s="22"/>
      <c r="F51" s="22"/>
      <c r="G51" s="18"/>
      <c r="I51" s="188"/>
      <c r="J51" s="188"/>
    </row>
    <row r="52" spans="1:10" x14ac:dyDescent="0.35">
      <c r="A52" s="22"/>
      <c r="C52" s="22"/>
      <c r="D52" s="22"/>
      <c r="E52" s="22"/>
      <c r="F52" s="22"/>
      <c r="G52" s="18"/>
      <c r="I52" s="188"/>
      <c r="J52" s="188"/>
    </row>
    <row r="53" spans="1:10" x14ac:dyDescent="0.35">
      <c r="A53" s="22"/>
      <c r="C53" s="22"/>
      <c r="D53" s="22"/>
      <c r="E53" s="22"/>
      <c r="F53" s="22"/>
      <c r="G53" s="18"/>
      <c r="I53" s="188"/>
      <c r="J53" s="188"/>
    </row>
    <row r="54" spans="1:10" x14ac:dyDescent="0.35">
      <c r="A54" s="22"/>
      <c r="C54" s="22"/>
      <c r="D54" s="22"/>
      <c r="E54" s="22"/>
      <c r="F54" s="22"/>
      <c r="G54" s="18"/>
      <c r="I54" s="314" t="s">
        <v>891</v>
      </c>
      <c r="J54" s="314"/>
    </row>
    <row r="55" spans="1:10" x14ac:dyDescent="0.35">
      <c r="A55" s="22" t="s">
        <v>904</v>
      </c>
      <c r="G55" s="14" t="s">
        <v>893</v>
      </c>
      <c r="H55" s="14"/>
      <c r="I55" s="14" t="s">
        <v>1565</v>
      </c>
      <c r="J55" s="14" t="s">
        <v>1566</v>
      </c>
    </row>
    <row r="56" spans="1:10" x14ac:dyDescent="0.35">
      <c r="B56" s="311" t="s">
        <v>1080</v>
      </c>
      <c r="C56" s="311"/>
      <c r="D56" s="311"/>
      <c r="E56" s="311"/>
      <c r="F56" s="311"/>
      <c r="G56" s="23">
        <v>19</v>
      </c>
      <c r="I56" s="82">
        <f>+'19-20'!C11</f>
        <v>132037604.91999999</v>
      </c>
      <c r="J56" s="126">
        <f>+'19-20'!D11</f>
        <v>110362046.71000001</v>
      </c>
    </row>
    <row r="57" spans="1:10" hidden="1" x14ac:dyDescent="0.35">
      <c r="B57" s="12" t="s">
        <v>1084</v>
      </c>
      <c r="G57" s="23">
        <v>37</v>
      </c>
      <c r="I57" s="18" t="s">
        <v>895</v>
      </c>
      <c r="J57" s="126" t="s">
        <v>895</v>
      </c>
    </row>
    <row r="58" spans="1:10" hidden="1" x14ac:dyDescent="0.35">
      <c r="B58" s="309" t="s">
        <v>877</v>
      </c>
      <c r="C58" s="309"/>
      <c r="D58" s="309"/>
      <c r="E58" s="309"/>
      <c r="F58" s="309"/>
      <c r="G58" s="24" t="s">
        <v>905</v>
      </c>
      <c r="H58" s="25"/>
      <c r="I58" s="26" t="s">
        <v>895</v>
      </c>
      <c r="J58" s="129" t="s">
        <v>895</v>
      </c>
    </row>
    <row r="59" spans="1:10" ht="21.75" thickBot="1" x14ac:dyDescent="0.4">
      <c r="A59" s="22" t="s">
        <v>914</v>
      </c>
      <c r="G59" s="18"/>
      <c r="I59" s="116">
        <f>SUM(I56:I58)</f>
        <v>132037604.91999999</v>
      </c>
      <c r="J59" s="116">
        <f>SUM(J56:J58)</f>
        <v>110362046.71000001</v>
      </c>
    </row>
    <row r="60" spans="1:10" ht="22.5" thickTop="1" thickBot="1" x14ac:dyDescent="0.4">
      <c r="A60" s="22" t="s">
        <v>906</v>
      </c>
      <c r="B60" s="28"/>
      <c r="I60" s="116">
        <f>+I49+I59</f>
        <v>140215140.27999997</v>
      </c>
      <c r="J60" s="116">
        <f>+J49+J59</f>
        <v>111063212.09</v>
      </c>
    </row>
    <row r="61" spans="1:10" ht="21.75" thickTop="1" x14ac:dyDescent="0.35">
      <c r="B61" s="308" t="s">
        <v>1121</v>
      </c>
      <c r="C61" s="308"/>
      <c r="D61" s="308"/>
      <c r="E61" s="308"/>
      <c r="F61" s="308"/>
      <c r="G61" s="308"/>
      <c r="H61" s="308"/>
      <c r="I61" s="303">
        <f>+I26-I60</f>
        <v>0</v>
      </c>
      <c r="J61" s="303">
        <f>+J26-J60</f>
        <v>0</v>
      </c>
    </row>
  </sheetData>
  <mergeCells count="51">
    <mergeCell ref="C14:F14"/>
    <mergeCell ref="C18:F18"/>
    <mergeCell ref="C23:F23"/>
    <mergeCell ref="B17:F17"/>
    <mergeCell ref="C19:F19"/>
    <mergeCell ref="C20:F20"/>
    <mergeCell ref="C21:F21"/>
    <mergeCell ref="B29:F29"/>
    <mergeCell ref="C32:F32"/>
    <mergeCell ref="C30:F30"/>
    <mergeCell ref="C31:F31"/>
    <mergeCell ref="C15:F15"/>
    <mergeCell ref="C16:F16"/>
    <mergeCell ref="A1:J1"/>
    <mergeCell ref="A2:J2"/>
    <mergeCell ref="A3:J3"/>
    <mergeCell ref="A5:F5"/>
    <mergeCell ref="B6:F6"/>
    <mergeCell ref="I4:J4"/>
    <mergeCell ref="B56:F56"/>
    <mergeCell ref="I54:J54"/>
    <mergeCell ref="C7:F7"/>
    <mergeCell ref="C9:F9"/>
    <mergeCell ref="C10:F10"/>
    <mergeCell ref="C12:F12"/>
    <mergeCell ref="C13:F13"/>
    <mergeCell ref="C8:F8"/>
    <mergeCell ref="C11:F11"/>
    <mergeCell ref="C34:F34"/>
    <mergeCell ref="C25:F25"/>
    <mergeCell ref="A26:F26"/>
    <mergeCell ref="C33:F33"/>
    <mergeCell ref="C22:F22"/>
    <mergeCell ref="C24:F24"/>
    <mergeCell ref="A27:F27"/>
    <mergeCell ref="B61:H61"/>
    <mergeCell ref="B58:F58"/>
    <mergeCell ref="C45:F45"/>
    <mergeCell ref="C35:F35"/>
    <mergeCell ref="C36:F36"/>
    <mergeCell ref="C37:F37"/>
    <mergeCell ref="C38:F38"/>
    <mergeCell ref="C39:F39"/>
    <mergeCell ref="B40:F40"/>
    <mergeCell ref="C44:F44"/>
    <mergeCell ref="C43:F43"/>
    <mergeCell ref="C41:F41"/>
    <mergeCell ref="C42:F42"/>
    <mergeCell ref="C46:F46"/>
    <mergeCell ref="C47:F47"/>
    <mergeCell ref="C48:F48"/>
  </mergeCells>
  <pageMargins left="0.98425196850393704" right="0.19685039370078741" top="0.78740157480314965" bottom="0.19685039370078741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H33"/>
  <sheetViews>
    <sheetView topLeftCell="A17" zoomScaleNormal="100" workbookViewId="0">
      <selection activeCell="G9" sqref="G9"/>
    </sheetView>
  </sheetViews>
  <sheetFormatPr defaultColWidth="9" defaultRowHeight="21" x14ac:dyDescent="0.2"/>
  <cols>
    <col min="1" max="1" width="5.125" style="17" customWidth="1"/>
    <col min="2" max="2" width="44.625" style="17" customWidth="1"/>
    <col min="3" max="3" width="7.875" style="17" bestFit="1" customWidth="1"/>
    <col min="4" max="5" width="13.875" style="17" bestFit="1" customWidth="1"/>
    <col min="6" max="6" width="17" style="17" customWidth="1"/>
    <col min="7" max="7" width="47.375" style="17" customWidth="1"/>
    <col min="8" max="8" width="60.625" style="17" customWidth="1"/>
    <col min="9" max="13" width="9" style="17"/>
    <col min="14" max="14" width="11.625" style="17" customWidth="1"/>
    <col min="15" max="16384" width="9" style="17"/>
  </cols>
  <sheetData>
    <row r="1" spans="1:8" x14ac:dyDescent="0.2">
      <c r="A1" s="317" t="str">
        <f>+L!A1</f>
        <v>เทศบาลตำบลหลักช้าง</v>
      </c>
      <c r="B1" s="317"/>
      <c r="C1" s="317"/>
      <c r="D1" s="317"/>
      <c r="E1" s="317"/>
    </row>
    <row r="2" spans="1:8" x14ac:dyDescent="0.2">
      <c r="A2" s="317" t="s">
        <v>1</v>
      </c>
      <c r="B2" s="317"/>
      <c r="C2" s="317"/>
      <c r="D2" s="317"/>
      <c r="E2" s="317"/>
    </row>
    <row r="3" spans="1:8" x14ac:dyDescent="0.2">
      <c r="A3" s="317" t="str">
        <f>+L!A3</f>
        <v>สำหรับปีสิ้นสุดวันที่ 30 กันยายน 2565</v>
      </c>
      <c r="B3" s="317"/>
      <c r="C3" s="317"/>
      <c r="D3" s="317"/>
      <c r="E3" s="317"/>
    </row>
    <row r="4" spans="1:8" x14ac:dyDescent="0.2">
      <c r="A4" s="318" t="s">
        <v>891</v>
      </c>
      <c r="B4" s="318"/>
      <c r="C4" s="318"/>
      <c r="D4" s="318"/>
      <c r="E4" s="318"/>
    </row>
    <row r="5" spans="1:8" x14ac:dyDescent="0.2">
      <c r="C5" s="29" t="s">
        <v>893</v>
      </c>
      <c r="D5" s="29" t="s">
        <v>1565</v>
      </c>
      <c r="E5" s="29" t="s">
        <v>1566</v>
      </c>
      <c r="F5" s="29"/>
      <c r="G5" s="29"/>
      <c r="H5" s="29"/>
    </row>
    <row r="6" spans="1:8" x14ac:dyDescent="0.2">
      <c r="A6" s="30" t="s">
        <v>907</v>
      </c>
    </row>
    <row r="7" spans="1:8" hidden="1" x14ac:dyDescent="0.2">
      <c r="A7" s="30"/>
      <c r="B7" s="17" t="s">
        <v>1090</v>
      </c>
      <c r="C7" s="16"/>
      <c r="D7" s="16" t="s">
        <v>895</v>
      </c>
      <c r="E7" s="16" t="s">
        <v>895</v>
      </c>
    </row>
    <row r="8" spans="1:8" ht="24.75" customHeight="1" x14ac:dyDescent="0.2">
      <c r="B8" s="17" t="s">
        <v>890</v>
      </c>
      <c r="C8" s="16">
        <v>20</v>
      </c>
      <c r="D8" s="73">
        <f>+'20'!C27</f>
        <v>23495512.619999997</v>
      </c>
      <c r="E8" s="73">
        <f>+'20'!D27</f>
        <v>21870686.569999997</v>
      </c>
      <c r="F8" s="15"/>
      <c r="G8" s="27"/>
    </row>
    <row r="9" spans="1:8" x14ac:dyDescent="0.2">
      <c r="A9" s="30"/>
      <c r="B9" s="17" t="s">
        <v>522</v>
      </c>
      <c r="C9" s="16">
        <v>21</v>
      </c>
      <c r="D9" s="73">
        <f>+'21-23'!B21</f>
        <v>952569</v>
      </c>
      <c r="E9" s="73">
        <f>+'21-23'!C21</f>
        <v>926109</v>
      </c>
      <c r="F9" s="16"/>
      <c r="G9" s="16"/>
    </row>
    <row r="10" spans="1:8" x14ac:dyDescent="0.2">
      <c r="B10" s="17" t="s">
        <v>1091</v>
      </c>
      <c r="C10" s="16">
        <v>22</v>
      </c>
      <c r="D10" s="73">
        <f>+'22'!B13</f>
        <v>40658579</v>
      </c>
      <c r="E10" s="73">
        <f>+'22'!C13</f>
        <v>32237910.530000001</v>
      </c>
      <c r="F10" s="15"/>
      <c r="G10" s="27"/>
    </row>
    <row r="11" spans="1:8" x14ac:dyDescent="0.2">
      <c r="B11" s="17" t="s">
        <v>1082</v>
      </c>
      <c r="C11" s="16">
        <v>23</v>
      </c>
      <c r="D11" s="73">
        <f>+'23'!B79</f>
        <v>337113.95</v>
      </c>
      <c r="E11" s="73">
        <f>+'23'!C79</f>
        <v>1232076.49</v>
      </c>
      <c r="F11" s="15"/>
      <c r="G11" s="27"/>
    </row>
    <row r="12" spans="1:8" hidden="1" x14ac:dyDescent="0.2">
      <c r="B12" s="17" t="s">
        <v>1081</v>
      </c>
      <c r="C12" s="16"/>
      <c r="D12" s="16" t="s">
        <v>895</v>
      </c>
      <c r="E12" s="16" t="s">
        <v>895</v>
      </c>
      <c r="F12" s="15"/>
      <c r="G12" s="27"/>
    </row>
    <row r="13" spans="1:8" x14ac:dyDescent="0.2">
      <c r="B13" s="27" t="s">
        <v>1140</v>
      </c>
      <c r="C13" s="16">
        <v>24</v>
      </c>
      <c r="D13" s="70">
        <f>+'24-25'!B153</f>
        <v>5721.44</v>
      </c>
      <c r="E13" s="73">
        <f>+'24-25'!C153</f>
        <v>6950.81</v>
      </c>
      <c r="F13" s="15"/>
      <c r="G13" s="27"/>
      <c r="H13" s="27"/>
    </row>
    <row r="14" spans="1:8" x14ac:dyDescent="0.2">
      <c r="B14" s="27" t="s">
        <v>348</v>
      </c>
      <c r="C14" s="16">
        <v>25</v>
      </c>
      <c r="D14" s="95">
        <f>+'25'!B28</f>
        <v>447864.14</v>
      </c>
      <c r="E14" s="95">
        <f>+'25'!C28</f>
        <v>641357.60000000009</v>
      </c>
      <c r="F14" s="15"/>
      <c r="G14" s="27"/>
      <c r="H14" s="27"/>
    </row>
    <row r="15" spans="1:8" x14ac:dyDescent="0.2">
      <c r="A15" s="316" t="s">
        <v>908</v>
      </c>
      <c r="B15" s="316"/>
      <c r="C15" s="29"/>
      <c r="D15" s="244">
        <f>SUM(D7:D14)</f>
        <v>65897360.149999999</v>
      </c>
      <c r="E15" s="244">
        <f>SUM(E7:E14)</f>
        <v>56915091</v>
      </c>
      <c r="F15" s="15"/>
      <c r="G15" s="32"/>
    </row>
    <row r="16" spans="1:8" x14ac:dyDescent="0.2">
      <c r="A16" s="30" t="s">
        <v>1126</v>
      </c>
      <c r="F16" s="15"/>
      <c r="G16" s="32"/>
    </row>
    <row r="17" spans="1:7" x14ac:dyDescent="0.2">
      <c r="B17" s="17" t="s">
        <v>883</v>
      </c>
      <c r="C17" s="16">
        <v>26</v>
      </c>
      <c r="D17" s="73">
        <f>+'26-27'!B31</f>
        <v>13623716.93</v>
      </c>
      <c r="E17" s="73">
        <f>+'26-27'!C31</f>
        <v>12202824.050000001</v>
      </c>
      <c r="F17" s="15"/>
    </row>
    <row r="18" spans="1:7" x14ac:dyDescent="0.2">
      <c r="B18" s="17" t="s">
        <v>884</v>
      </c>
      <c r="C18" s="16">
        <v>27</v>
      </c>
      <c r="D18" s="70">
        <f>+'27'!B18</f>
        <v>0</v>
      </c>
      <c r="E18" s="73">
        <f>+'27'!C18</f>
        <v>418932</v>
      </c>
      <c r="F18" s="15"/>
    </row>
    <row r="19" spans="1:7" x14ac:dyDescent="0.2">
      <c r="B19" s="17" t="s">
        <v>885</v>
      </c>
      <c r="C19" s="16">
        <v>28</v>
      </c>
      <c r="D19" s="73">
        <f>+'28-30'!B10</f>
        <v>261940</v>
      </c>
      <c r="E19" s="73">
        <f>+'28-30'!C10</f>
        <v>304150</v>
      </c>
      <c r="F19" s="15"/>
    </row>
    <row r="20" spans="1:7" x14ac:dyDescent="0.2">
      <c r="B20" s="146" t="s">
        <v>886</v>
      </c>
      <c r="C20" s="16">
        <v>29</v>
      </c>
      <c r="D20" s="73">
        <f>+'29'!B20</f>
        <v>2251343.4899999998</v>
      </c>
      <c r="E20" s="73">
        <f>+'29'!C20</f>
        <v>1352096.57</v>
      </c>
      <c r="F20" s="21"/>
      <c r="G20" s="33"/>
    </row>
    <row r="21" spans="1:7" x14ac:dyDescent="0.2">
      <c r="B21" s="17" t="s">
        <v>887</v>
      </c>
      <c r="C21" s="16">
        <v>30</v>
      </c>
      <c r="D21" s="73">
        <f>+'30'!B10</f>
        <v>856719.38</v>
      </c>
      <c r="E21" s="73">
        <f>+'30'!C10</f>
        <v>557889.12</v>
      </c>
      <c r="F21" s="21"/>
      <c r="G21" s="27"/>
    </row>
    <row r="22" spans="1:7" x14ac:dyDescent="0.2">
      <c r="B22" s="17" t="s">
        <v>888</v>
      </c>
      <c r="C22" s="16">
        <v>31</v>
      </c>
      <c r="D22" s="73">
        <f>+'31-33'!B11</f>
        <v>280217.55</v>
      </c>
      <c r="E22" s="73">
        <f>+'31-33'!C11</f>
        <v>374305.93</v>
      </c>
      <c r="F22" s="15"/>
    </row>
    <row r="23" spans="1:7" x14ac:dyDescent="0.35">
      <c r="B23" s="17" t="s">
        <v>1018</v>
      </c>
      <c r="C23" s="16">
        <v>32</v>
      </c>
      <c r="D23" s="73">
        <f>+'31-33'!B19</f>
        <v>884455.02</v>
      </c>
      <c r="E23" s="73">
        <f>+'31-33'!C19</f>
        <v>827526.45</v>
      </c>
      <c r="F23" s="13"/>
      <c r="G23" s="12"/>
    </row>
    <row r="24" spans="1:7" x14ac:dyDescent="0.2">
      <c r="B24" s="17" t="s">
        <v>909</v>
      </c>
      <c r="C24" s="16">
        <v>33</v>
      </c>
      <c r="D24" s="73">
        <f>+'31-33'!B30</f>
        <v>5627534.5199999996</v>
      </c>
      <c r="E24" s="73">
        <f>+'31-33'!C30</f>
        <v>4084033.0300000003</v>
      </c>
      <c r="F24" s="15"/>
    </row>
    <row r="25" spans="1:7" x14ac:dyDescent="0.2">
      <c r="B25" s="17" t="s">
        <v>1042</v>
      </c>
      <c r="C25" s="16">
        <v>34</v>
      </c>
      <c r="D25" s="73">
        <f>+'34-35'!B17</f>
        <v>6800681.75</v>
      </c>
      <c r="E25" s="73">
        <f>+'34-35'!C17</f>
        <v>6183784.2199999997</v>
      </c>
      <c r="F25" s="21"/>
      <c r="G25" s="27"/>
    </row>
    <row r="26" spans="1:7" x14ac:dyDescent="0.2">
      <c r="B26" s="17" t="s">
        <v>1016</v>
      </c>
      <c r="C26" s="16">
        <v>35</v>
      </c>
      <c r="D26" s="73">
        <f>+'35'!B25</f>
        <v>13504576.880000001</v>
      </c>
      <c r="E26" s="73">
        <f>+'35'!C25</f>
        <v>13401116.119999999</v>
      </c>
      <c r="F26" s="21"/>
      <c r="G26" s="27"/>
    </row>
    <row r="27" spans="1:7" x14ac:dyDescent="0.2">
      <c r="B27" s="17" t="s">
        <v>864</v>
      </c>
      <c r="C27" s="16">
        <v>36</v>
      </c>
      <c r="D27" s="71">
        <f>+'36'!B78</f>
        <v>147105.41999999998</v>
      </c>
      <c r="E27" s="71">
        <f>+'36'!C78</f>
        <v>2055415.51</v>
      </c>
      <c r="F27" s="21"/>
      <c r="G27" s="27"/>
    </row>
    <row r="28" spans="1:7" x14ac:dyDescent="0.2">
      <c r="A28" s="316" t="s">
        <v>910</v>
      </c>
      <c r="B28" s="316"/>
      <c r="C28" s="29"/>
      <c r="D28" s="181">
        <f>SUM(D17:D27)</f>
        <v>44238290.940000005</v>
      </c>
      <c r="E28" s="181">
        <f>SUM(E17:E27)</f>
        <v>41762072.999999993</v>
      </c>
      <c r="F28" s="15"/>
      <c r="G28" s="32"/>
    </row>
    <row r="29" spans="1:7" x14ac:dyDescent="0.2">
      <c r="A29" s="316" t="s">
        <v>911</v>
      </c>
      <c r="B29" s="316"/>
      <c r="C29" s="29"/>
      <c r="D29" s="182">
        <f>+D15-D28</f>
        <v>21659069.209999993</v>
      </c>
      <c r="E29" s="182">
        <f>+E15-E28</f>
        <v>15153018.000000007</v>
      </c>
      <c r="F29" s="15"/>
      <c r="G29" s="32"/>
    </row>
    <row r="30" spans="1:7" x14ac:dyDescent="0.2">
      <c r="B30" s="17" t="s">
        <v>889</v>
      </c>
      <c r="C30" s="16"/>
      <c r="D30" s="71">
        <v>0</v>
      </c>
      <c r="E30" s="71">
        <v>0</v>
      </c>
      <c r="F30" s="21"/>
      <c r="G30" s="27"/>
    </row>
    <row r="31" spans="1:7" ht="21.75" thickBot="1" x14ac:dyDescent="0.25">
      <c r="A31" s="316" t="s">
        <v>912</v>
      </c>
      <c r="B31" s="316"/>
      <c r="C31" s="34"/>
      <c r="D31" s="183">
        <f>+D29-D30</f>
        <v>21659069.209999993</v>
      </c>
      <c r="E31" s="183">
        <f>+E29-E30</f>
        <v>15153018.000000007</v>
      </c>
      <c r="F31" s="15"/>
      <c r="G31" s="32"/>
    </row>
    <row r="32" spans="1:7" ht="12" customHeight="1" thickTop="1" x14ac:dyDescent="0.2"/>
    <row r="33" spans="1:2" x14ac:dyDescent="0.2">
      <c r="A33" s="316" t="s">
        <v>1121</v>
      </c>
      <c r="B33" s="316"/>
    </row>
  </sheetData>
  <mergeCells count="9">
    <mergeCell ref="A29:B29"/>
    <mergeCell ref="A31:B31"/>
    <mergeCell ref="A33:B33"/>
    <mergeCell ref="A1:E1"/>
    <mergeCell ref="A2:E2"/>
    <mergeCell ref="A3:E3"/>
    <mergeCell ref="A4:E4"/>
    <mergeCell ref="A15:B15"/>
    <mergeCell ref="A28:B28"/>
  </mergeCells>
  <pageMargins left="0.78740157480314965" right="0.19685039370078741" top="0.78740157480314965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L26"/>
  <sheetViews>
    <sheetView zoomScaleNormal="100" workbookViewId="0">
      <selection activeCell="A4" sqref="A4:K4"/>
    </sheetView>
  </sheetViews>
  <sheetFormatPr defaultColWidth="9" defaultRowHeight="21" x14ac:dyDescent="0.35"/>
  <cols>
    <col min="1" max="1" width="45.125" style="12" customWidth="1"/>
    <col min="2" max="2" width="9" style="12"/>
    <col min="3" max="3" width="2.625" style="12" customWidth="1"/>
    <col min="4" max="5" width="13.75" style="12" bestFit="1" customWidth="1"/>
    <col min="6" max="6" width="12.625" style="12" bestFit="1" customWidth="1"/>
    <col min="7" max="8" width="10.875" style="12" customWidth="1"/>
    <col min="9" max="9" width="15.125" style="12" customWidth="1"/>
    <col min="10" max="10" width="11.375" style="12" customWidth="1"/>
    <col min="11" max="11" width="14.625" style="12" customWidth="1"/>
    <col min="12" max="12" width="18.875" style="12" customWidth="1"/>
    <col min="13" max="16384" width="9" style="12"/>
  </cols>
  <sheetData>
    <row r="1" spans="1:12" x14ac:dyDescent="0.35">
      <c r="A1" s="315" t="str">
        <f>+L!A1</f>
        <v>เทศบาลตำบลหลักช้าง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12" x14ac:dyDescent="0.35">
      <c r="A2" s="315" t="s">
        <v>2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</row>
    <row r="3" spans="1:12" x14ac:dyDescent="0.35">
      <c r="A3" s="315" t="str">
        <f>+L!A3</f>
        <v>สำหรับปีสิ้นสุดวันที่ 30 กันยายน 2565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</row>
    <row r="4" spans="1:12" x14ac:dyDescent="0.35">
      <c r="A4" s="314" t="s">
        <v>891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5"/>
    </row>
    <row r="5" spans="1:12" x14ac:dyDescent="0.3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5"/>
    </row>
    <row r="6" spans="1:12" ht="56.25" customHeight="1" x14ac:dyDescent="0.35">
      <c r="B6" s="37" t="s">
        <v>893</v>
      </c>
      <c r="C6" s="37"/>
      <c r="D6" s="319" t="s">
        <v>1080</v>
      </c>
      <c r="E6" s="319"/>
      <c r="F6" s="319"/>
      <c r="G6" s="319"/>
      <c r="H6" s="319"/>
      <c r="I6" s="319"/>
      <c r="J6" s="38" t="s">
        <v>1084</v>
      </c>
      <c r="K6" s="38" t="s">
        <v>914</v>
      </c>
      <c r="L6" s="35"/>
    </row>
    <row r="7" spans="1:12" ht="43.5" customHeight="1" x14ac:dyDescent="0.35">
      <c r="B7" s="37"/>
      <c r="C7" s="37"/>
      <c r="D7" s="37" t="s">
        <v>882</v>
      </c>
      <c r="E7" s="38" t="s">
        <v>881</v>
      </c>
      <c r="F7" s="38" t="s">
        <v>868</v>
      </c>
      <c r="G7" s="38" t="s">
        <v>873</v>
      </c>
      <c r="H7" s="38" t="s">
        <v>913</v>
      </c>
      <c r="I7" s="38" t="s">
        <v>1092</v>
      </c>
      <c r="J7" s="38"/>
      <c r="K7" s="38"/>
      <c r="L7" s="35"/>
    </row>
    <row r="8" spans="1:12" x14ac:dyDescent="0.35">
      <c r="A8" s="22" t="s">
        <v>917</v>
      </c>
      <c r="B8" s="14"/>
      <c r="C8" s="14"/>
      <c r="D8" s="185">
        <f>+'[1]งบรวม(แม่+ลูก)'!$C$7</f>
        <v>46772554.710000001</v>
      </c>
      <c r="E8" s="185">
        <f>+'[1]งบรวม(แม่+ลูก)'!$D$7</f>
        <v>25741695.449999999</v>
      </c>
      <c r="F8" s="185">
        <f>+'[1]งบรวม(แม่+ลูก)'!$E$7</f>
        <v>0</v>
      </c>
      <c r="G8" s="185">
        <v>0</v>
      </c>
      <c r="H8" s="185">
        <v>0</v>
      </c>
      <c r="I8" s="185">
        <f>SUM(D8:H8)</f>
        <v>72514250.159999996</v>
      </c>
      <c r="J8" s="185">
        <v>0</v>
      </c>
      <c r="K8" s="185">
        <f>SUM(I8:J8)</f>
        <v>72514250.159999996</v>
      </c>
    </row>
    <row r="9" spans="1:12" x14ac:dyDescent="0.35">
      <c r="A9" s="12" t="s">
        <v>1020</v>
      </c>
      <c r="B9" s="14"/>
      <c r="C9" s="14"/>
      <c r="D9" s="126">
        <f>+'[1]งบรวม(แม่+ลูก)'!$C$8</f>
        <v>0</v>
      </c>
      <c r="E9" s="126">
        <f>+'[1]งบรวม(แม่+ลูก)'!$D$8</f>
        <v>0</v>
      </c>
      <c r="F9" s="126">
        <f>+'[1]งบรวม(แม่+ลูก)'!$E$8</f>
        <v>0</v>
      </c>
      <c r="G9" s="126">
        <v>0</v>
      </c>
      <c r="H9" s="126">
        <v>0</v>
      </c>
      <c r="I9" s="185">
        <f t="shared" ref="I9:I10" si="0">SUM(D9:H9)</f>
        <v>0</v>
      </c>
      <c r="J9" s="126">
        <v>0</v>
      </c>
      <c r="K9" s="185">
        <f t="shared" ref="K9:K10" si="1">SUM(I9:J9)</f>
        <v>0</v>
      </c>
    </row>
    <row r="10" spans="1:12" x14ac:dyDescent="0.35">
      <c r="A10" s="12" t="s">
        <v>1019</v>
      </c>
      <c r="B10" s="18"/>
      <c r="C10" s="18"/>
      <c r="D10" s="186">
        <f>+'[1]งบรวม(แม่+ลูก)'!$C$9</f>
        <v>17591922.879999999</v>
      </c>
      <c r="E10" s="186">
        <f>+'[1]งบรวม(แม่+ลูก)'!$D$9</f>
        <v>941731.7</v>
      </c>
      <c r="F10" s="186">
        <f>+'[1]งบรวม(แม่+ลูก)'!$E$9</f>
        <v>999981.46</v>
      </c>
      <c r="G10" s="186">
        <v>0</v>
      </c>
      <c r="H10" s="186">
        <v>0</v>
      </c>
      <c r="I10" s="119">
        <f t="shared" si="0"/>
        <v>19533636.039999999</v>
      </c>
      <c r="J10" s="186">
        <v>0</v>
      </c>
      <c r="K10" s="119">
        <f t="shared" si="1"/>
        <v>19533636.039999999</v>
      </c>
    </row>
    <row r="11" spans="1:12" x14ac:dyDescent="0.35">
      <c r="A11" s="39" t="s">
        <v>1128</v>
      </c>
      <c r="B11" s="29"/>
      <c r="C11" s="29"/>
      <c r="D11" s="180">
        <f t="shared" ref="D11:K11" si="2">SUM(D8:D10)</f>
        <v>64364477.590000004</v>
      </c>
      <c r="E11" s="180">
        <f t="shared" si="2"/>
        <v>26683427.149999999</v>
      </c>
      <c r="F11" s="180">
        <f t="shared" si="2"/>
        <v>999981.46</v>
      </c>
      <c r="G11" s="180">
        <f t="shared" si="2"/>
        <v>0</v>
      </c>
      <c r="H11" s="180">
        <f t="shared" si="2"/>
        <v>0</v>
      </c>
      <c r="I11" s="180">
        <f t="shared" si="2"/>
        <v>92047886.199999988</v>
      </c>
      <c r="J11" s="180">
        <f t="shared" si="2"/>
        <v>0</v>
      </c>
      <c r="K11" s="180">
        <f t="shared" si="2"/>
        <v>92047886.199999988</v>
      </c>
    </row>
    <row r="12" spans="1:12" x14ac:dyDescent="0.35">
      <c r="A12" s="39" t="s">
        <v>1127</v>
      </c>
      <c r="B12" s="29"/>
      <c r="C12" s="29"/>
      <c r="D12" s="180"/>
      <c r="E12" s="180"/>
      <c r="F12" s="180"/>
      <c r="G12" s="180"/>
      <c r="H12" s="180"/>
      <c r="I12" s="180"/>
      <c r="J12" s="180"/>
      <c r="K12" s="180"/>
    </row>
    <row r="13" spans="1:12" x14ac:dyDescent="0.35">
      <c r="A13" s="12" t="s">
        <v>1093</v>
      </c>
      <c r="B13" s="18"/>
      <c r="C13" s="18"/>
      <c r="D13" s="126">
        <f>+'[1]งบรวม(แม่+ลูก)'!$C$12</f>
        <v>1894264.93</v>
      </c>
      <c r="E13" s="205">
        <f>+'[1]งบรวม(แม่+ลูก)'!$D$12</f>
        <v>-104112.6</v>
      </c>
      <c r="F13" s="126">
        <f>+'[1]งบรวม(แม่+ลูก)'!$E$12</f>
        <v>1370990.18</v>
      </c>
      <c r="G13" s="126">
        <v>0</v>
      </c>
      <c r="H13" s="126">
        <v>0</v>
      </c>
      <c r="I13" s="126">
        <f>SUM(D13:H13)</f>
        <v>3161142.51</v>
      </c>
      <c r="J13" s="126">
        <v>0</v>
      </c>
      <c r="K13" s="126">
        <f>SUM(I13:J13)</f>
        <v>3161142.51</v>
      </c>
    </row>
    <row r="14" spans="1:12" x14ac:dyDescent="0.35">
      <c r="A14" s="12" t="s">
        <v>916</v>
      </c>
      <c r="B14" s="18"/>
      <c r="C14" s="18"/>
      <c r="D14" s="186">
        <f>+'[1]งบรวม(แม่+ลูก)'!$C$13</f>
        <v>12944338.49</v>
      </c>
      <c r="E14" s="186">
        <f>+'[1]งบรวม(แม่+ลูก)'!$D$13</f>
        <v>2284295.0299999998</v>
      </c>
      <c r="F14" s="124">
        <f>+'[1]งบรวม(แม่+ลูก)'!$E$13</f>
        <v>-75615.520000000004</v>
      </c>
      <c r="G14" s="186">
        <v>0</v>
      </c>
      <c r="H14" s="186">
        <v>0</v>
      </c>
      <c r="I14" s="126">
        <f>SUM(D14:H14)</f>
        <v>15153018</v>
      </c>
      <c r="J14" s="186">
        <v>0</v>
      </c>
      <c r="K14" s="126">
        <f>SUM(I14:J14)</f>
        <v>15153018</v>
      </c>
    </row>
    <row r="15" spans="1:12" ht="21.75" thickBot="1" x14ac:dyDescent="0.4">
      <c r="A15" s="22" t="s">
        <v>918</v>
      </c>
      <c r="B15" s="14"/>
      <c r="C15" s="14"/>
      <c r="D15" s="187">
        <f>SUM(D11:D14)</f>
        <v>79203081.010000005</v>
      </c>
      <c r="E15" s="187">
        <f>SUM(E11:E14)</f>
        <v>28863609.579999998</v>
      </c>
      <c r="F15" s="187">
        <f>SUM(F11:F14)</f>
        <v>2295356.1199999996</v>
      </c>
      <c r="G15" s="187">
        <f t="shared" ref="G15:H15" si="3">SUM(G11:G14)</f>
        <v>0</v>
      </c>
      <c r="H15" s="187">
        <f t="shared" si="3"/>
        <v>0</v>
      </c>
      <c r="I15" s="187">
        <f>SUM(I13:I14)</f>
        <v>18314160.509999998</v>
      </c>
      <c r="J15" s="187">
        <f>SUM(J11:J14)</f>
        <v>0</v>
      </c>
      <c r="K15" s="187">
        <f>SUM(K13:K14)</f>
        <v>18314160.509999998</v>
      </c>
    </row>
    <row r="16" spans="1:12" ht="18" customHeight="1" thickTop="1" x14ac:dyDescent="0.35">
      <c r="B16" s="14"/>
      <c r="C16" s="14"/>
      <c r="D16" s="185"/>
      <c r="E16" s="185"/>
      <c r="F16" s="185"/>
      <c r="G16" s="185"/>
      <c r="H16" s="185"/>
      <c r="I16" s="185"/>
      <c r="J16" s="185"/>
      <c r="K16" s="185"/>
    </row>
    <row r="17" spans="1:12" x14ac:dyDescent="0.35">
      <c r="A17" s="22" t="s">
        <v>1021</v>
      </c>
      <c r="B17" s="14"/>
      <c r="C17" s="14"/>
      <c r="D17" s="185">
        <f>+'[1]งบรวม(แม่+ลูก)'!$C$16</f>
        <v>79203081.010000005</v>
      </c>
      <c r="E17" s="185">
        <f>+E15</f>
        <v>28863609.579999998</v>
      </c>
      <c r="F17" s="185">
        <f>+F15</f>
        <v>2295356.1199999996</v>
      </c>
      <c r="G17" s="185">
        <v>0</v>
      </c>
      <c r="H17" s="185">
        <v>0</v>
      </c>
      <c r="I17" s="185">
        <f>SUM(D17:H17)</f>
        <v>110362046.71000001</v>
      </c>
      <c r="J17" s="185">
        <v>0</v>
      </c>
      <c r="K17" s="185">
        <f>SUM(I17:J17)</f>
        <v>110362046.71000001</v>
      </c>
    </row>
    <row r="18" spans="1:12" x14ac:dyDescent="0.35">
      <c r="A18" s="12" t="s">
        <v>1020</v>
      </c>
      <c r="B18" s="14"/>
      <c r="C18" s="14"/>
      <c r="D18" s="126">
        <f>+'[1]งบรวม(แม่+ลูก)'!$C$17</f>
        <v>0</v>
      </c>
      <c r="E18" s="126">
        <f>+'[1]งบรวม(แม่+ลูก)'!$D$17</f>
        <v>0</v>
      </c>
      <c r="F18" s="126">
        <f>+'[1]งบรวม(แม่+ลูก)'!$E$17</f>
        <v>0</v>
      </c>
      <c r="G18" s="126">
        <v>0</v>
      </c>
      <c r="H18" s="126">
        <v>0</v>
      </c>
      <c r="I18" s="185">
        <f t="shared" ref="I18:I19" si="4">SUM(D18:H18)</f>
        <v>0</v>
      </c>
      <c r="J18" s="126">
        <v>0</v>
      </c>
      <c r="K18" s="185">
        <f t="shared" ref="K18:K19" si="5">SUM(I18:J18)</f>
        <v>0</v>
      </c>
    </row>
    <row r="19" spans="1:12" x14ac:dyDescent="0.35">
      <c r="A19" s="12" t="s">
        <v>1019</v>
      </c>
      <c r="B19" s="18"/>
      <c r="C19" s="18"/>
      <c r="D19" s="186">
        <f>+'[1]งบรวม(แม่+ลูก)'!$C$18</f>
        <v>0</v>
      </c>
      <c r="E19" s="186">
        <f>+'[1]งบรวม(แม่+ลูก)'!$D$18</f>
        <v>0</v>
      </c>
      <c r="F19" s="186">
        <f>+'[1]งบรวม(แม่+ลูก)'!$E$18</f>
        <v>0</v>
      </c>
      <c r="G19" s="186">
        <v>0</v>
      </c>
      <c r="H19" s="186">
        <v>0</v>
      </c>
      <c r="I19" s="119">
        <f t="shared" si="4"/>
        <v>0</v>
      </c>
      <c r="J19" s="186">
        <v>0</v>
      </c>
      <c r="K19" s="119">
        <f t="shared" si="5"/>
        <v>0</v>
      </c>
    </row>
    <row r="20" spans="1:12" x14ac:dyDescent="0.35">
      <c r="A20" s="39" t="s">
        <v>1129</v>
      </c>
      <c r="B20" s="29"/>
      <c r="C20" s="29"/>
      <c r="D20" s="180">
        <f>SUM(D17:D19)</f>
        <v>79203081.010000005</v>
      </c>
      <c r="E20" s="180">
        <f>SUM(E17:E19)</f>
        <v>28863609.579999998</v>
      </c>
      <c r="F20" s="180">
        <f>SUM(F17:F19)</f>
        <v>2295356.1199999996</v>
      </c>
      <c r="G20" s="180">
        <f t="shared" ref="G20:H20" si="6">SUM(G17:G19)</f>
        <v>0</v>
      </c>
      <c r="H20" s="180">
        <f t="shared" si="6"/>
        <v>0</v>
      </c>
      <c r="I20" s="180">
        <f>SUM(I17:I19)</f>
        <v>110362046.71000001</v>
      </c>
      <c r="J20" s="180">
        <f>SUM(J17:J19)</f>
        <v>0</v>
      </c>
      <c r="K20" s="180">
        <f>SUM(I20:J20)</f>
        <v>110362046.71000001</v>
      </c>
    </row>
    <row r="21" spans="1:12" x14ac:dyDescent="0.35">
      <c r="A21" s="39" t="s">
        <v>1130</v>
      </c>
      <c r="B21" s="29"/>
      <c r="C21" s="29"/>
      <c r="D21" s="180"/>
      <c r="E21" s="180"/>
      <c r="F21" s="180"/>
      <c r="G21" s="180"/>
      <c r="H21" s="180"/>
      <c r="I21" s="180"/>
      <c r="J21" s="180"/>
      <c r="K21" s="180"/>
    </row>
    <row r="22" spans="1:12" x14ac:dyDescent="0.35">
      <c r="A22" s="12" t="s">
        <v>1093</v>
      </c>
      <c r="B22" s="18"/>
      <c r="C22" s="18"/>
      <c r="D22" s="126">
        <f>+'[1]งบรวม(แม่+ลูก)'!$C$21</f>
        <v>16489</v>
      </c>
      <c r="E22" s="126">
        <f>+'[1]งบรวม(แม่+ลูก)'!$D$21</f>
        <v>0</v>
      </c>
      <c r="F22" s="126">
        <f>+'[1]งบรวม(แม่+ลูก)'!$E$21</f>
        <v>0</v>
      </c>
      <c r="G22" s="126">
        <v>0</v>
      </c>
      <c r="H22" s="126">
        <v>0</v>
      </c>
      <c r="I22" s="126">
        <f>SUM(D22:H22)</f>
        <v>16489</v>
      </c>
      <c r="J22" s="126">
        <v>0</v>
      </c>
      <c r="K22" s="126">
        <f>SUM(I22:J22)</f>
        <v>16489</v>
      </c>
    </row>
    <row r="23" spans="1:12" x14ac:dyDescent="0.35">
      <c r="A23" s="12" t="s">
        <v>916</v>
      </c>
      <c r="B23" s="18"/>
      <c r="C23" s="18"/>
      <c r="D23" s="186">
        <f>+'[1]งบรวม(แม่+ลูก)'!$C$22</f>
        <v>18522036.07</v>
      </c>
      <c r="E23" s="186">
        <f>+'[1]งบรวม(แม่+ลูก)'!$D$22</f>
        <v>3268594.6</v>
      </c>
      <c r="F23" s="124">
        <f>+'[1]งบรวม(แม่+ลูก)'!$E$22</f>
        <v>-131561.46</v>
      </c>
      <c r="G23" s="186">
        <v>0</v>
      </c>
      <c r="H23" s="186">
        <v>0</v>
      </c>
      <c r="I23" s="126">
        <f>SUM(D23:H23)</f>
        <v>21659069.210000001</v>
      </c>
      <c r="J23" s="186">
        <v>0</v>
      </c>
      <c r="K23" s="126">
        <f>SUM(I23:J23)</f>
        <v>21659069.210000001</v>
      </c>
    </row>
    <row r="24" spans="1:12" ht="21.75" thickBot="1" x14ac:dyDescent="0.4">
      <c r="A24" s="22" t="s">
        <v>1022</v>
      </c>
      <c r="B24" s="14"/>
      <c r="C24" s="14"/>
      <c r="D24" s="187">
        <f>+D20+D22+D23</f>
        <v>97741606.080000013</v>
      </c>
      <c r="E24" s="187">
        <f>+E20+E22+E23</f>
        <v>32132204.18</v>
      </c>
      <c r="F24" s="187">
        <f>+F20+F22+F23</f>
        <v>2163794.6599999997</v>
      </c>
      <c r="G24" s="187">
        <f t="shared" ref="G24:J24" si="7">+G20+G22+G23</f>
        <v>0</v>
      </c>
      <c r="H24" s="187">
        <f t="shared" si="7"/>
        <v>0</v>
      </c>
      <c r="I24" s="187">
        <f t="shared" si="7"/>
        <v>132037604.92000002</v>
      </c>
      <c r="J24" s="187">
        <f t="shared" si="7"/>
        <v>0</v>
      </c>
      <c r="K24" s="187">
        <f>SUM(K20:K23)</f>
        <v>132037604.92000002</v>
      </c>
    </row>
    <row r="25" spans="1:12" ht="17.25" customHeight="1" thickTop="1" x14ac:dyDescent="0.35"/>
    <row r="26" spans="1:12" x14ac:dyDescent="0.35">
      <c r="A26" s="22" t="s">
        <v>1121</v>
      </c>
      <c r="L26" s="14"/>
    </row>
  </sheetData>
  <mergeCells count="5">
    <mergeCell ref="A1:K1"/>
    <mergeCell ref="A2:K2"/>
    <mergeCell ref="A3:K3"/>
    <mergeCell ref="A4:K4"/>
    <mergeCell ref="D6:I6"/>
  </mergeCells>
  <pageMargins left="0.78740157480314965" right="0.19685039370078741" top="0.39370078740157483" bottom="0.19685039370078741" header="0.31496062992125984" footer="0.31496062992125984"/>
  <pageSetup paperSize="9" scale="8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H28"/>
  <sheetViews>
    <sheetView topLeftCell="A8" zoomScaleNormal="100" workbookViewId="0">
      <selection activeCell="H16" sqref="H16"/>
    </sheetView>
  </sheetViews>
  <sheetFormatPr defaultColWidth="8.875" defaultRowHeight="15" x14ac:dyDescent="0.25"/>
  <cols>
    <col min="1" max="1" width="21" style="40" customWidth="1"/>
    <col min="2" max="2" width="12.25" style="40" customWidth="1"/>
    <col min="3" max="3" width="12.625" style="40" customWidth="1"/>
    <col min="4" max="4" width="13.75" style="40" customWidth="1"/>
    <col min="5" max="5" width="0.875" style="40" customWidth="1"/>
    <col min="6" max="6" width="13.875" style="40" customWidth="1"/>
    <col min="7" max="16384" width="8.875" style="40"/>
  </cols>
  <sheetData>
    <row r="1" spans="1:8" s="284" customFormat="1" ht="21" x14ac:dyDescent="0.35">
      <c r="A1" s="320">
        <v>8</v>
      </c>
      <c r="B1" s="320"/>
      <c r="C1" s="320"/>
      <c r="D1" s="320"/>
      <c r="E1" s="320"/>
      <c r="F1" s="320"/>
    </row>
    <row r="3" spans="1:8" ht="21" x14ac:dyDescent="0.25">
      <c r="A3" s="34" t="s">
        <v>1569</v>
      </c>
      <c r="B3" s="144"/>
      <c r="C3" s="144"/>
      <c r="D3" s="42"/>
      <c r="E3" s="295"/>
      <c r="G3" s="29" t="s">
        <v>1122</v>
      </c>
      <c r="H3" s="41" t="s">
        <v>920</v>
      </c>
    </row>
    <row r="4" spans="1:8" ht="21" x14ac:dyDescent="0.25">
      <c r="A4" s="319"/>
      <c r="B4" s="318"/>
      <c r="C4" s="318"/>
      <c r="D4" s="318" t="s">
        <v>891</v>
      </c>
      <c r="E4" s="318"/>
      <c r="F4" s="318"/>
      <c r="G4" s="37"/>
    </row>
    <row r="5" spans="1:8" ht="21" x14ac:dyDescent="0.25">
      <c r="A5" s="319"/>
      <c r="B5" s="29"/>
      <c r="C5" s="29"/>
      <c r="D5" s="29">
        <v>2565</v>
      </c>
      <c r="E5" s="285"/>
      <c r="F5" s="29">
        <v>2564</v>
      </c>
      <c r="G5" s="37"/>
    </row>
    <row r="6" spans="1:8" ht="21" hidden="1" x14ac:dyDescent="0.25">
      <c r="A6" s="88" t="s">
        <v>4</v>
      </c>
      <c r="B6" s="125"/>
      <c r="C6" s="125"/>
      <c r="D6" s="125">
        <v>0</v>
      </c>
      <c r="E6" s="290"/>
      <c r="F6" s="125">
        <v>0</v>
      </c>
      <c r="G6" s="45" t="s">
        <v>3</v>
      </c>
      <c r="H6" s="46" t="s">
        <v>4</v>
      </c>
    </row>
    <row r="7" spans="1:8" ht="22.5" customHeight="1" x14ac:dyDescent="0.25">
      <c r="A7" s="17" t="s">
        <v>6</v>
      </c>
      <c r="B7" s="70"/>
      <c r="C7" s="70"/>
      <c r="D7" s="70">
        <f>+W!AK4+W!AK5+W!AK6</f>
        <v>55360396.269999996</v>
      </c>
      <c r="E7" s="70"/>
      <c r="F7" s="70">
        <v>64794995.479999997</v>
      </c>
      <c r="G7" s="48" t="s">
        <v>1025</v>
      </c>
      <c r="H7" s="49" t="s">
        <v>1024</v>
      </c>
    </row>
    <row r="8" spans="1:8" ht="24" customHeight="1" x14ac:dyDescent="0.25">
      <c r="A8" s="17" t="s">
        <v>1639</v>
      </c>
      <c r="B8" s="70"/>
      <c r="C8" s="70"/>
      <c r="D8" s="70">
        <f>+W!AK7</f>
        <v>17777891.27</v>
      </c>
      <c r="E8" s="70"/>
      <c r="F8" s="70">
        <v>0</v>
      </c>
      <c r="G8" s="45" t="s">
        <v>1026</v>
      </c>
      <c r="H8" s="46" t="s">
        <v>1023</v>
      </c>
    </row>
    <row r="9" spans="1:8" ht="24" customHeight="1" x14ac:dyDescent="0.25">
      <c r="A9" s="17"/>
      <c r="B9" s="70"/>
      <c r="C9" s="70"/>
      <c r="D9" s="70"/>
      <c r="E9" s="70"/>
      <c r="F9" s="70"/>
      <c r="G9" s="45"/>
      <c r="H9" s="46"/>
    </row>
    <row r="10" spans="1:8" ht="2.4500000000000002" hidden="1" customHeight="1" x14ac:dyDescent="0.25">
      <c r="A10" s="88" t="s">
        <v>5</v>
      </c>
      <c r="B10" s="125"/>
      <c r="C10" s="125"/>
      <c r="D10" s="125">
        <v>0</v>
      </c>
      <c r="E10" s="290"/>
      <c r="F10" s="125">
        <v>0</v>
      </c>
    </row>
    <row r="11" spans="1:8" ht="21.75" thickBot="1" x14ac:dyDescent="0.4">
      <c r="A11" s="22" t="s">
        <v>921</v>
      </c>
      <c r="B11" s="236"/>
      <c r="C11" s="236"/>
      <c r="D11" s="189">
        <f>SUM(D6:D10)</f>
        <v>73138287.539999992</v>
      </c>
      <c r="E11" s="189"/>
      <c r="F11" s="189">
        <f>SUM(F6:F10)</f>
        <v>64794995.479999997</v>
      </c>
    </row>
    <row r="12" spans="1:8" s="284" customFormat="1" ht="21.75" thickTop="1" x14ac:dyDescent="0.35"/>
    <row r="13" spans="1:8" ht="21" x14ac:dyDescent="0.35">
      <c r="A13" s="34" t="s">
        <v>1570</v>
      </c>
      <c r="B13" s="317"/>
      <c r="C13" s="317"/>
      <c r="D13" s="12"/>
      <c r="E13" s="284"/>
      <c r="F13" s="12"/>
    </row>
    <row r="14" spans="1:8" ht="18.600000000000001" customHeight="1" x14ac:dyDescent="0.35">
      <c r="A14" s="319"/>
      <c r="B14" s="12"/>
      <c r="C14" s="36"/>
      <c r="D14" s="12"/>
      <c r="E14" s="284"/>
      <c r="F14" s="36" t="s">
        <v>891</v>
      </c>
    </row>
    <row r="15" spans="1:8" ht="18.600000000000001" customHeight="1" x14ac:dyDescent="0.35">
      <c r="A15" s="319"/>
      <c r="B15" s="14"/>
      <c r="C15" s="14"/>
      <c r="D15" s="14">
        <v>2565</v>
      </c>
      <c r="E15" s="283"/>
      <c r="F15" s="14">
        <v>2564</v>
      </c>
    </row>
    <row r="16" spans="1:8" ht="21" x14ac:dyDescent="0.35">
      <c r="A16" s="17" t="s">
        <v>15</v>
      </c>
      <c r="B16" s="226"/>
      <c r="C16" s="226"/>
      <c r="D16" s="93">
        <f>+W!AK8+W!AK9</f>
        <v>3720400</v>
      </c>
      <c r="E16" s="93"/>
      <c r="F16" s="226">
        <v>3318144</v>
      </c>
      <c r="G16" s="228" t="s">
        <v>924</v>
      </c>
      <c r="H16" s="146" t="s">
        <v>925</v>
      </c>
    </row>
    <row r="17" spans="1:8" ht="2.4500000000000002" customHeight="1" x14ac:dyDescent="0.35">
      <c r="A17" s="17" t="s">
        <v>17</v>
      </c>
      <c r="B17" s="226"/>
      <c r="C17" s="226"/>
      <c r="D17" s="226">
        <v>0</v>
      </c>
      <c r="E17" s="226"/>
      <c r="F17" s="226">
        <v>0</v>
      </c>
    </row>
    <row r="18" spans="1:8" ht="21" x14ac:dyDescent="0.35">
      <c r="A18" s="17" t="s">
        <v>1141</v>
      </c>
      <c r="B18" s="226"/>
      <c r="C18" s="226"/>
      <c r="D18" s="124">
        <f>-W!AL12</f>
        <v>-965362.3</v>
      </c>
      <c r="E18" s="124"/>
      <c r="F18" s="124">
        <v>-1023153.8</v>
      </c>
      <c r="G18" s="228" t="s">
        <v>1060</v>
      </c>
      <c r="H18" s="17" t="s">
        <v>1061</v>
      </c>
    </row>
    <row r="19" spans="1:8" ht="21.75" thickBot="1" x14ac:dyDescent="0.4">
      <c r="A19" s="53" t="s">
        <v>1094</v>
      </c>
      <c r="B19" s="235"/>
      <c r="C19" s="235"/>
      <c r="D19" s="189">
        <f>SUM(D16:D18)</f>
        <v>2755037.7</v>
      </c>
      <c r="E19" s="189"/>
      <c r="F19" s="227">
        <v>2294990.2000000002</v>
      </c>
    </row>
    <row r="20" spans="1:8" ht="21.75" thickTop="1" x14ac:dyDescent="0.35">
      <c r="A20" s="12"/>
      <c r="B20" s="12"/>
      <c r="C20" s="12"/>
      <c r="D20" s="12"/>
      <c r="E20" s="284"/>
      <c r="F20" s="12"/>
    </row>
    <row r="21" spans="1:8" ht="21" x14ac:dyDescent="0.35">
      <c r="A21" s="22" t="s">
        <v>1069</v>
      </c>
      <c r="B21" s="22"/>
      <c r="C21" s="22"/>
      <c r="D21" s="22"/>
      <c r="E21" s="282"/>
      <c r="F21" s="22"/>
    </row>
    <row r="22" spans="1:8" ht="21" x14ac:dyDescent="0.35">
      <c r="A22" s="12"/>
      <c r="B22" s="54"/>
      <c r="C22" s="54"/>
      <c r="D22" s="54"/>
      <c r="E22" s="54"/>
      <c r="F22" s="20" t="s">
        <v>891</v>
      </c>
    </row>
    <row r="23" spans="1:8" ht="21" x14ac:dyDescent="0.35">
      <c r="A23" s="14" t="s">
        <v>1043</v>
      </c>
      <c r="B23" s="55" t="s">
        <v>1065</v>
      </c>
      <c r="C23" s="55" t="s">
        <v>1067</v>
      </c>
      <c r="D23" s="55" t="s">
        <v>1067</v>
      </c>
      <c r="E23" s="55"/>
      <c r="F23" s="55" t="s">
        <v>14</v>
      </c>
    </row>
    <row r="24" spans="1:8" ht="21" x14ac:dyDescent="0.35">
      <c r="A24" s="12"/>
      <c r="B24" s="19" t="s">
        <v>1066</v>
      </c>
      <c r="C24" s="19" t="s">
        <v>1068</v>
      </c>
      <c r="D24" s="19" t="s">
        <v>1070</v>
      </c>
      <c r="E24" s="289"/>
      <c r="F24" s="19"/>
    </row>
    <row r="25" spans="1:8" ht="21" x14ac:dyDescent="0.35">
      <c r="A25" s="18">
        <v>2565</v>
      </c>
      <c r="B25" s="122">
        <v>0</v>
      </c>
      <c r="C25" s="122">
        <v>54177</v>
      </c>
      <c r="D25" s="122">
        <v>3666223</v>
      </c>
      <c r="E25" s="122"/>
      <c r="F25" s="122">
        <f>SUM(B25:D25)</f>
        <v>3720400</v>
      </c>
    </row>
    <row r="26" spans="1:8" ht="21" x14ac:dyDescent="0.35">
      <c r="A26" s="18">
        <v>2564</v>
      </c>
      <c r="B26" s="123">
        <v>0</v>
      </c>
      <c r="C26" s="123">
        <v>81940</v>
      </c>
      <c r="D26" s="123">
        <v>3236204</v>
      </c>
      <c r="E26" s="287"/>
      <c r="F26" s="123">
        <f>+B26+C26+D26</f>
        <v>3318144</v>
      </c>
    </row>
    <row r="27" spans="1:8" ht="15.75" x14ac:dyDescent="0.25">
      <c r="A27" s="50"/>
      <c r="B27" s="50"/>
      <c r="C27" s="50"/>
      <c r="D27" s="50"/>
      <c r="E27" s="50"/>
    </row>
    <row r="28" spans="1:8" ht="15.75" x14ac:dyDescent="0.25">
      <c r="A28" s="50"/>
      <c r="B28" s="50"/>
      <c r="C28" s="50"/>
      <c r="D28" s="50"/>
      <c r="E28" s="50"/>
    </row>
  </sheetData>
  <mergeCells count="6">
    <mergeCell ref="A1:F1"/>
    <mergeCell ref="A14:A15"/>
    <mergeCell ref="A4:A5"/>
    <mergeCell ref="B4:C4"/>
    <mergeCell ref="D4:F4"/>
    <mergeCell ref="B13:C13"/>
  </mergeCells>
  <pageMargins left="1.1811023622047245" right="0.78740157480314965" top="1.1811023622047245" bottom="0.78740157480314965" header="0.31496062992125984" footer="0.31496062992125984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A1:G17"/>
  <sheetViews>
    <sheetView zoomScaleNormal="100" workbookViewId="0">
      <selection activeCell="F9" sqref="F9:G9"/>
    </sheetView>
  </sheetViews>
  <sheetFormatPr defaultColWidth="9" defaultRowHeight="21" x14ac:dyDescent="0.35"/>
  <cols>
    <col min="1" max="1" width="26.75" style="12" customWidth="1"/>
    <col min="2" max="2" width="11.125" style="12" bestFit="1" customWidth="1"/>
    <col min="3" max="3" width="12.25" style="12" bestFit="1" customWidth="1"/>
    <col min="4" max="5" width="12.625" style="12" bestFit="1" customWidth="1"/>
    <col min="6" max="6" width="17.75" style="12" customWidth="1"/>
    <col min="7" max="7" width="67.25" style="12" customWidth="1"/>
    <col min="8" max="16384" width="9" style="12"/>
  </cols>
  <sheetData>
    <row r="1" spans="1:7" x14ac:dyDescent="0.35">
      <c r="A1" s="317" t="str">
        <f>+L!A1</f>
        <v>เทศบาลตำบลหลักช้าง</v>
      </c>
      <c r="B1" s="317"/>
      <c r="C1" s="317"/>
      <c r="D1" s="317"/>
      <c r="E1" s="317"/>
    </row>
    <row r="2" spans="1:7" x14ac:dyDescent="0.35">
      <c r="A2" s="317" t="s">
        <v>919</v>
      </c>
      <c r="B2" s="317"/>
      <c r="C2" s="317"/>
      <c r="D2" s="317"/>
      <c r="E2" s="317"/>
    </row>
    <row r="3" spans="1:7" x14ac:dyDescent="0.35">
      <c r="A3" s="317" t="str">
        <f>+L!A3</f>
        <v>สำหรับปีสิ้นสุดวันที่ 30 กันยายน 2565</v>
      </c>
      <c r="B3" s="317"/>
      <c r="C3" s="317"/>
      <c r="D3" s="317"/>
      <c r="E3" s="317"/>
    </row>
    <row r="4" spans="1:7" x14ac:dyDescent="0.35">
      <c r="A4" s="34" t="s">
        <v>1570</v>
      </c>
      <c r="B4" s="317"/>
      <c r="C4" s="317"/>
      <c r="F4" s="29" t="s">
        <v>1122</v>
      </c>
      <c r="G4" s="35" t="s">
        <v>920</v>
      </c>
    </row>
    <row r="5" spans="1:7" x14ac:dyDescent="0.35">
      <c r="A5" s="319"/>
      <c r="D5" s="318" t="s">
        <v>891</v>
      </c>
      <c r="E5" s="318"/>
    </row>
    <row r="6" spans="1:7" x14ac:dyDescent="0.35">
      <c r="A6" s="319"/>
      <c r="D6" s="29">
        <v>2565</v>
      </c>
      <c r="E6" s="29">
        <v>2564</v>
      </c>
    </row>
    <row r="7" spans="1:7" ht="26.25" customHeight="1" x14ac:dyDescent="0.35">
      <c r="A7" s="17" t="s">
        <v>15</v>
      </c>
      <c r="D7" s="70">
        <f>+W!AK8+W!AK9</f>
        <v>3720400</v>
      </c>
      <c r="E7" s="70">
        <v>3318144</v>
      </c>
      <c r="F7" s="51" t="s">
        <v>924</v>
      </c>
      <c r="G7" s="52" t="s">
        <v>925</v>
      </c>
    </row>
    <row r="8" spans="1:7" ht="174.75" hidden="1" customHeight="1" x14ac:dyDescent="0.35">
      <c r="A8" s="17" t="s">
        <v>17</v>
      </c>
      <c r="D8" s="70">
        <v>0</v>
      </c>
      <c r="E8" s="70">
        <v>0</v>
      </c>
      <c r="F8" s="21" t="s">
        <v>928</v>
      </c>
      <c r="G8" s="52" t="s">
        <v>929</v>
      </c>
    </row>
    <row r="9" spans="1:7" ht="27.75" customHeight="1" x14ac:dyDescent="0.35">
      <c r="A9" s="17" t="s">
        <v>1141</v>
      </c>
      <c r="D9" s="124">
        <f>-W!AL12</f>
        <v>-965362.3</v>
      </c>
      <c r="E9" s="124">
        <v>-1023153.8</v>
      </c>
      <c r="F9" s="21" t="s">
        <v>1060</v>
      </c>
      <c r="G9" s="27" t="s">
        <v>1061</v>
      </c>
    </row>
    <row r="10" spans="1:7" ht="21.75" thickBot="1" x14ac:dyDescent="0.4">
      <c r="A10" s="53" t="s">
        <v>1094</v>
      </c>
      <c r="D10" s="72">
        <f>+D7+D8+D9</f>
        <v>2755037.7</v>
      </c>
      <c r="E10" s="72">
        <f>+E7+E8+E9</f>
        <v>2294990.2000000002</v>
      </c>
    </row>
    <row r="11" spans="1:7" ht="21.75" thickTop="1" x14ac:dyDescent="0.35"/>
    <row r="12" spans="1:7" x14ac:dyDescent="0.35">
      <c r="A12" s="22" t="s">
        <v>1069</v>
      </c>
      <c r="B12" s="22"/>
      <c r="C12" s="22"/>
      <c r="D12" s="22"/>
      <c r="E12" s="22"/>
    </row>
    <row r="13" spans="1:7" x14ac:dyDescent="0.35">
      <c r="B13" s="54"/>
      <c r="C13" s="54"/>
      <c r="D13" s="54"/>
      <c r="E13" s="20" t="s">
        <v>891</v>
      </c>
    </row>
    <row r="14" spans="1:7" x14ac:dyDescent="0.35">
      <c r="A14" s="14" t="s">
        <v>1043</v>
      </c>
      <c r="B14" s="55" t="s">
        <v>1065</v>
      </c>
      <c r="C14" s="55" t="s">
        <v>1067</v>
      </c>
      <c r="D14" s="55" t="s">
        <v>1067</v>
      </c>
      <c r="E14" s="55" t="s">
        <v>14</v>
      </c>
    </row>
    <row r="15" spans="1:7" x14ac:dyDescent="0.35">
      <c r="B15" s="19" t="s">
        <v>1066</v>
      </c>
      <c r="C15" s="19" t="s">
        <v>1068</v>
      </c>
      <c r="D15" s="19" t="s">
        <v>1070</v>
      </c>
      <c r="E15" s="19"/>
    </row>
    <row r="16" spans="1:7" x14ac:dyDescent="0.35">
      <c r="A16" s="18">
        <v>2565</v>
      </c>
      <c r="B16" s="122">
        <v>0</v>
      </c>
      <c r="C16" s="122">
        <v>54177</v>
      </c>
      <c r="D16" s="122">
        <v>3666223</v>
      </c>
      <c r="E16" s="122">
        <f>SUM(B16:D16)</f>
        <v>3720400</v>
      </c>
    </row>
    <row r="17" spans="1:5" x14ac:dyDescent="0.35">
      <c r="A17" s="18">
        <v>2564</v>
      </c>
      <c r="B17" s="123">
        <v>0</v>
      </c>
      <c r="C17" s="123">
        <v>81940</v>
      </c>
      <c r="D17" s="123">
        <v>3236204</v>
      </c>
      <c r="E17" s="123">
        <f>+B17+C17+D17</f>
        <v>3318144</v>
      </c>
    </row>
  </sheetData>
  <mergeCells count="6">
    <mergeCell ref="D5:E5"/>
    <mergeCell ref="B4:C4"/>
    <mergeCell ref="A5:A6"/>
    <mergeCell ref="A1:E1"/>
    <mergeCell ref="A2:E2"/>
    <mergeCell ref="A3:E3"/>
  </mergeCells>
  <pageMargins left="1.1811023622047245" right="0.59055118110236227" top="1.1811023622047245" bottom="0.78740157480314965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1:I35"/>
  <sheetViews>
    <sheetView topLeftCell="A10" zoomScaleNormal="100" workbookViewId="0">
      <selection activeCell="K14" sqref="K14"/>
    </sheetView>
  </sheetViews>
  <sheetFormatPr defaultColWidth="9" defaultRowHeight="18.75" x14ac:dyDescent="0.25"/>
  <cols>
    <col min="1" max="1" width="18.25" style="40" customWidth="1"/>
    <col min="2" max="3" width="8.5" style="40" customWidth="1"/>
    <col min="4" max="4" width="12.125" style="40" customWidth="1"/>
    <col min="5" max="5" width="13.125" style="44" customWidth="1"/>
    <col min="6" max="6" width="0.875" style="44" customWidth="1"/>
    <col min="7" max="7" width="11.75" style="40" customWidth="1"/>
    <col min="8" max="16384" width="9" style="40"/>
  </cols>
  <sheetData>
    <row r="1" spans="1:9" s="284" customFormat="1" ht="21" x14ac:dyDescent="0.35">
      <c r="A1" s="320">
        <v>9</v>
      </c>
      <c r="B1" s="320"/>
      <c r="C1" s="320"/>
      <c r="D1" s="320"/>
      <c r="E1" s="320"/>
      <c r="F1" s="320"/>
      <c r="G1" s="320"/>
    </row>
    <row r="2" spans="1:9" s="284" customFormat="1" ht="21" x14ac:dyDescent="0.35">
      <c r="E2" s="23"/>
      <c r="F2" s="23"/>
    </row>
    <row r="3" spans="1:9" ht="21" x14ac:dyDescent="0.25">
      <c r="A3" s="34" t="s">
        <v>1571</v>
      </c>
      <c r="B3" s="30"/>
      <c r="C3" s="30"/>
      <c r="D3" s="37"/>
      <c r="E3" s="56"/>
      <c r="F3" s="294"/>
      <c r="G3" s="37"/>
      <c r="H3" s="37" t="s">
        <v>1122</v>
      </c>
      <c r="I3" s="56" t="s">
        <v>920</v>
      </c>
    </row>
    <row r="4" spans="1:9" ht="21" x14ac:dyDescent="0.25">
      <c r="A4" s="319"/>
      <c r="B4" s="318"/>
      <c r="C4" s="318"/>
      <c r="D4" s="37"/>
      <c r="E4" s="322" t="s">
        <v>891</v>
      </c>
      <c r="F4" s="322"/>
      <c r="G4" s="322"/>
      <c r="H4" s="37"/>
      <c r="I4" s="44"/>
    </row>
    <row r="5" spans="1:9" ht="21" x14ac:dyDescent="0.25">
      <c r="A5" s="319"/>
      <c r="B5" s="29"/>
      <c r="C5" s="29"/>
      <c r="D5" s="37"/>
      <c r="E5" s="29">
        <v>2565</v>
      </c>
      <c r="F5" s="285"/>
      <c r="G5" s="29">
        <v>2564</v>
      </c>
      <c r="H5" s="37"/>
      <c r="I5" s="44"/>
    </row>
    <row r="6" spans="1:9" ht="26.25" customHeight="1" x14ac:dyDescent="0.25">
      <c r="A6" s="17" t="s">
        <v>16</v>
      </c>
      <c r="B6" s="73"/>
      <c r="C6" s="70"/>
      <c r="D6" s="48"/>
      <c r="E6" s="93">
        <f>+W!AK16+W!AK17</f>
        <v>60617.08</v>
      </c>
      <c r="F6" s="93"/>
      <c r="G6" s="230">
        <v>80102.789999999994</v>
      </c>
      <c r="H6" s="48" t="s">
        <v>926</v>
      </c>
      <c r="I6" s="57" t="s">
        <v>927</v>
      </c>
    </row>
    <row r="7" spans="1:9" ht="27.75" customHeight="1" x14ac:dyDescent="0.25">
      <c r="A7" s="17" t="s">
        <v>1141</v>
      </c>
      <c r="B7" s="205"/>
      <c r="C7" s="205"/>
      <c r="D7" s="48"/>
      <c r="E7" s="124">
        <f>-(W!AL13+W!AL14)</f>
        <v>-53580.7</v>
      </c>
      <c r="F7" s="124"/>
      <c r="G7" s="124">
        <f>-(54870+7110.5)</f>
        <v>-61980.5</v>
      </c>
      <c r="H7" s="48" t="s">
        <v>1062</v>
      </c>
      <c r="I7" s="57" t="s">
        <v>1063</v>
      </c>
    </row>
    <row r="8" spans="1:9" ht="21" x14ac:dyDescent="0.25">
      <c r="A8" s="30" t="s">
        <v>1101</v>
      </c>
      <c r="B8" s="234"/>
      <c r="C8" s="234"/>
      <c r="D8" s="48"/>
      <c r="E8" s="245">
        <v>7036.3800000000047</v>
      </c>
      <c r="F8" s="245"/>
      <c r="G8" s="246">
        <v>18122.289999999994</v>
      </c>
      <c r="H8" s="48"/>
      <c r="I8" s="57"/>
    </row>
    <row r="9" spans="1:9" ht="24" customHeight="1" x14ac:dyDescent="0.25">
      <c r="A9" s="27" t="s">
        <v>23</v>
      </c>
      <c r="B9" s="93"/>
      <c r="C9" s="231"/>
      <c r="D9" s="45"/>
      <c r="E9" s="191">
        <f>+W!AK15</f>
        <v>6343000</v>
      </c>
      <c r="F9" s="296"/>
      <c r="G9" s="125">
        <v>0</v>
      </c>
      <c r="H9" s="45" t="s">
        <v>24</v>
      </c>
      <c r="I9" s="43" t="s">
        <v>23</v>
      </c>
    </row>
    <row r="10" spans="1:9" ht="22.35" customHeight="1" thickBot="1" x14ac:dyDescent="0.4">
      <c r="A10" s="53" t="s">
        <v>1640</v>
      </c>
      <c r="B10" s="234"/>
      <c r="C10" s="234"/>
      <c r="D10" s="56"/>
      <c r="E10" s="192">
        <f>+E8+E9</f>
        <v>6350036.3799999999</v>
      </c>
      <c r="F10" s="192"/>
      <c r="G10" s="227">
        <v>18122.289999999994</v>
      </c>
    </row>
    <row r="11" spans="1:9" ht="21.75" thickTop="1" x14ac:dyDescent="0.35">
      <c r="A11" s="22"/>
      <c r="B11" s="12"/>
      <c r="C11" s="12"/>
      <c r="D11" s="59"/>
    </row>
    <row r="12" spans="1:9" ht="21" x14ac:dyDescent="0.25">
      <c r="A12" s="30" t="s">
        <v>1572</v>
      </c>
      <c r="B12" s="30"/>
      <c r="C12" s="30"/>
      <c r="E12" s="37"/>
      <c r="F12" s="293"/>
      <c r="G12" s="44"/>
      <c r="H12" s="44"/>
    </row>
    <row r="13" spans="1:9" ht="21" x14ac:dyDescent="0.25">
      <c r="A13" s="319"/>
      <c r="C13" s="144"/>
      <c r="E13" s="40"/>
      <c r="F13" s="40"/>
      <c r="G13" s="144" t="s">
        <v>891</v>
      </c>
    </row>
    <row r="14" spans="1:9" ht="21" x14ac:dyDescent="0.25">
      <c r="A14" s="319"/>
      <c r="B14" s="29"/>
      <c r="C14" s="29"/>
      <c r="E14" s="29">
        <v>2565</v>
      </c>
      <c r="F14" s="285"/>
      <c r="G14" s="29">
        <v>2564</v>
      </c>
    </row>
    <row r="15" spans="1:9" ht="21" x14ac:dyDescent="0.25">
      <c r="A15" s="88" t="s">
        <v>7</v>
      </c>
      <c r="B15" s="125"/>
      <c r="C15" s="125"/>
      <c r="E15" s="93">
        <v>0</v>
      </c>
      <c r="F15" s="93"/>
      <c r="G15" s="125">
        <v>5850</v>
      </c>
      <c r="H15" s="45" t="s">
        <v>8</v>
      </c>
    </row>
    <row r="16" spans="1:9" ht="21" hidden="1" x14ac:dyDescent="0.25">
      <c r="A16" s="88" t="s">
        <v>9</v>
      </c>
      <c r="B16" s="125"/>
      <c r="C16" s="125"/>
      <c r="E16" s="125" t="s">
        <v>895</v>
      </c>
      <c r="F16" s="290"/>
      <c r="G16" s="125" t="s">
        <v>895</v>
      </c>
      <c r="H16" s="45" t="s">
        <v>10</v>
      </c>
    </row>
    <row r="17" spans="1:8" ht="21" hidden="1" x14ac:dyDescent="0.25">
      <c r="A17" s="88" t="s">
        <v>25</v>
      </c>
      <c r="B17" s="125"/>
      <c r="C17" s="125"/>
      <c r="E17" s="125" t="s">
        <v>895</v>
      </c>
      <c r="F17" s="290"/>
      <c r="G17" s="125" t="s">
        <v>895</v>
      </c>
      <c r="H17" s="45" t="s">
        <v>26</v>
      </c>
    </row>
    <row r="18" spans="1:8" ht="21" hidden="1" x14ac:dyDescent="0.25">
      <c r="A18" s="88" t="s">
        <v>27</v>
      </c>
      <c r="B18" s="125"/>
      <c r="C18" s="125"/>
      <c r="E18" s="125" t="s">
        <v>895</v>
      </c>
      <c r="F18" s="290"/>
      <c r="G18" s="125" t="s">
        <v>895</v>
      </c>
      <c r="H18" s="45" t="s">
        <v>28</v>
      </c>
    </row>
    <row r="19" spans="1:8" ht="42" hidden="1" x14ac:dyDescent="0.25">
      <c r="A19" s="27" t="s">
        <v>21</v>
      </c>
      <c r="B19" s="125"/>
      <c r="C19" s="125"/>
      <c r="E19" s="125" t="s">
        <v>895</v>
      </c>
      <c r="F19" s="290"/>
      <c r="G19" s="125" t="s">
        <v>895</v>
      </c>
      <c r="H19" s="45" t="s">
        <v>22</v>
      </c>
    </row>
    <row r="20" spans="1:8" ht="21" x14ac:dyDescent="0.25">
      <c r="A20" s="17" t="s">
        <v>11</v>
      </c>
      <c r="B20" s="70"/>
      <c r="C20" s="70"/>
      <c r="E20" s="93">
        <f>+W!AK10+W!AK11</f>
        <v>147309.72999999998</v>
      </c>
      <c r="F20" s="93"/>
      <c r="G20" s="70">
        <v>142550.1</v>
      </c>
      <c r="H20" s="229" t="s">
        <v>922</v>
      </c>
    </row>
    <row r="21" spans="1:8" ht="21" hidden="1" x14ac:dyDescent="0.35">
      <c r="A21" s="12" t="s">
        <v>12</v>
      </c>
      <c r="B21" s="125"/>
      <c r="C21" s="125"/>
      <c r="E21" s="125" t="s">
        <v>895</v>
      </c>
      <c r="F21" s="290"/>
      <c r="G21" s="125" t="s">
        <v>895</v>
      </c>
      <c r="H21" s="45" t="s">
        <v>13</v>
      </c>
    </row>
    <row r="22" spans="1:8" ht="21" hidden="1" x14ac:dyDescent="0.25">
      <c r="A22" s="88" t="s">
        <v>1083</v>
      </c>
      <c r="B22" s="125"/>
      <c r="C22" s="125"/>
      <c r="E22" s="125" t="s">
        <v>895</v>
      </c>
      <c r="F22" s="290"/>
      <c r="G22" s="125" t="s">
        <v>895</v>
      </c>
      <c r="H22" s="45" t="s">
        <v>29</v>
      </c>
    </row>
    <row r="23" spans="1:8" ht="21" hidden="1" x14ac:dyDescent="0.25">
      <c r="A23" s="88" t="s">
        <v>30</v>
      </c>
      <c r="B23" s="125"/>
      <c r="C23" s="125"/>
      <c r="E23" s="125" t="s">
        <v>895</v>
      </c>
      <c r="F23" s="290"/>
      <c r="G23" s="125" t="s">
        <v>895</v>
      </c>
      <c r="H23" s="45" t="s">
        <v>31</v>
      </c>
    </row>
    <row r="24" spans="1:8" ht="21" x14ac:dyDescent="0.25">
      <c r="A24" s="247" t="s">
        <v>14</v>
      </c>
      <c r="B24" s="233"/>
      <c r="C24" s="233"/>
      <c r="D24" s="248"/>
      <c r="E24" s="202">
        <f>SUM(E15:E23)</f>
        <v>147309.72999999998</v>
      </c>
      <c r="F24" s="202"/>
      <c r="G24" s="202">
        <f>SUM(G15:G23)</f>
        <v>148400.1</v>
      </c>
      <c r="H24" s="45"/>
    </row>
    <row r="25" spans="1:8" ht="21" hidden="1" x14ac:dyDescent="0.25">
      <c r="A25" s="17" t="s">
        <v>18</v>
      </c>
      <c r="B25" s="232"/>
      <c r="C25" s="232"/>
      <c r="E25" s="70">
        <v>0</v>
      </c>
      <c r="F25" s="70"/>
      <c r="G25" s="70">
        <v>0</v>
      </c>
      <c r="H25" s="229" t="s">
        <v>1099</v>
      </c>
    </row>
    <row r="26" spans="1:8" ht="21" hidden="1" x14ac:dyDescent="0.25">
      <c r="A26" s="17" t="s">
        <v>1141</v>
      </c>
      <c r="B26" s="232"/>
      <c r="C26" s="232"/>
      <c r="E26" s="71">
        <v>0</v>
      </c>
      <c r="F26" s="71"/>
      <c r="G26" s="71">
        <v>0</v>
      </c>
      <c r="H26" s="85" t="s">
        <v>19</v>
      </c>
    </row>
    <row r="27" spans="1:8" ht="21" hidden="1" x14ac:dyDescent="0.25">
      <c r="A27" s="17" t="s">
        <v>1095</v>
      </c>
      <c r="B27" s="231"/>
      <c r="C27" s="231"/>
      <c r="E27" s="123">
        <v>0</v>
      </c>
      <c r="F27" s="287"/>
      <c r="G27" s="123">
        <v>0</v>
      </c>
      <c r="H27" s="85"/>
    </row>
    <row r="28" spans="1:8" ht="21.75" thickBot="1" x14ac:dyDescent="0.3">
      <c r="A28" s="53" t="s">
        <v>1064</v>
      </c>
      <c r="B28" s="233"/>
      <c r="C28" s="233"/>
      <c r="E28" s="72">
        <f>+E24+E27</f>
        <v>147309.72999999998</v>
      </c>
      <c r="F28" s="72"/>
      <c r="G28" s="72">
        <f>+G24+G27</f>
        <v>148400.1</v>
      </c>
      <c r="H28" s="229" t="s">
        <v>1097</v>
      </c>
    </row>
    <row r="29" spans="1:8" ht="21.75" thickTop="1" x14ac:dyDescent="0.35">
      <c r="A29" s="12"/>
      <c r="B29" s="12"/>
      <c r="C29" s="12"/>
      <c r="D29" s="59"/>
      <c r="E29" s="59"/>
      <c r="F29" s="59"/>
      <c r="G29" s="44"/>
    </row>
    <row r="30" spans="1:8" ht="21" x14ac:dyDescent="0.35">
      <c r="A30" s="22" t="s">
        <v>1071</v>
      </c>
      <c r="B30" s="12"/>
      <c r="C30" s="12"/>
      <c r="D30" s="59"/>
      <c r="E30" s="59"/>
      <c r="F30" s="59"/>
      <c r="G30" s="44"/>
    </row>
    <row r="31" spans="1:8" ht="21" x14ac:dyDescent="0.35">
      <c r="A31" s="12"/>
      <c r="B31" s="54"/>
      <c r="C31" s="54"/>
      <c r="D31" s="60"/>
      <c r="E31" s="60"/>
      <c r="F31" s="60"/>
      <c r="G31" s="194" t="s">
        <v>891</v>
      </c>
    </row>
    <row r="32" spans="1:8" ht="21" x14ac:dyDescent="0.35">
      <c r="A32" s="14" t="s">
        <v>7</v>
      </c>
      <c r="B32" s="320" t="s">
        <v>1065</v>
      </c>
      <c r="C32" s="320"/>
      <c r="D32" s="55" t="s">
        <v>1067</v>
      </c>
      <c r="E32" s="55" t="s">
        <v>1067</v>
      </c>
      <c r="F32" s="297"/>
      <c r="G32" s="18" t="s">
        <v>1131</v>
      </c>
    </row>
    <row r="33" spans="1:7" ht="21" x14ac:dyDescent="0.35">
      <c r="A33" s="12"/>
      <c r="B33" s="323" t="s">
        <v>1066</v>
      </c>
      <c r="C33" s="323"/>
      <c r="D33" s="19" t="s">
        <v>1072</v>
      </c>
      <c r="E33" s="19" t="s">
        <v>1073</v>
      </c>
      <c r="F33" s="289"/>
      <c r="G33" s="54"/>
    </row>
    <row r="34" spans="1:7" ht="21" x14ac:dyDescent="0.35">
      <c r="A34" s="18">
        <v>2565</v>
      </c>
      <c r="B34" s="324">
        <v>0</v>
      </c>
      <c r="C34" s="324"/>
      <c r="D34" s="122">
        <v>0</v>
      </c>
      <c r="E34" s="122">
        <v>0</v>
      </c>
      <c r="F34" s="231"/>
      <c r="G34" s="225">
        <f>SUM(B34:E34)</f>
        <v>0</v>
      </c>
    </row>
    <row r="35" spans="1:7" ht="21" x14ac:dyDescent="0.35">
      <c r="A35" s="18">
        <v>2564</v>
      </c>
      <c r="B35" s="321">
        <v>5850</v>
      </c>
      <c r="C35" s="321"/>
      <c r="D35" s="123">
        <v>0</v>
      </c>
      <c r="E35" s="123">
        <v>0</v>
      </c>
      <c r="F35" s="287"/>
      <c r="G35" s="196">
        <f>SUM(B35:E35)</f>
        <v>5850</v>
      </c>
    </row>
  </sheetData>
  <mergeCells count="9">
    <mergeCell ref="A1:G1"/>
    <mergeCell ref="B35:C35"/>
    <mergeCell ref="A4:A5"/>
    <mergeCell ref="B4:C4"/>
    <mergeCell ref="E4:G4"/>
    <mergeCell ref="A13:A14"/>
    <mergeCell ref="B32:C32"/>
    <mergeCell ref="B33:C33"/>
    <mergeCell ref="B34:C34"/>
  </mergeCells>
  <pageMargins left="1.1811023622047245" right="0.78740157480314965" top="1.1811023622047245" bottom="0.78740157480314965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H27"/>
  <sheetViews>
    <sheetView topLeftCell="A4" zoomScaleNormal="100" workbookViewId="0">
      <selection activeCell="G7" sqref="G7:G20"/>
    </sheetView>
  </sheetViews>
  <sheetFormatPr defaultColWidth="9" defaultRowHeight="18.75" x14ac:dyDescent="0.25"/>
  <cols>
    <col min="1" max="1" width="23.375" style="40" customWidth="1"/>
    <col min="2" max="2" width="9.375" style="40" customWidth="1"/>
    <col min="3" max="3" width="6.125" style="40" customWidth="1"/>
    <col min="4" max="4" width="12.25" style="40" customWidth="1"/>
    <col min="5" max="5" width="12" style="40" customWidth="1"/>
    <col min="6" max="6" width="12" style="44" customWidth="1"/>
    <col min="7" max="7" width="12.625" style="40" bestFit="1" customWidth="1"/>
    <col min="8" max="8" width="27" style="40" customWidth="1"/>
    <col min="9" max="16384" width="9" style="40"/>
  </cols>
  <sheetData>
    <row r="1" spans="1:8" ht="21" x14ac:dyDescent="0.25">
      <c r="A1" s="317" t="str">
        <f>+L!A1</f>
        <v>เทศบาลตำบลหลักช้าง</v>
      </c>
      <c r="B1" s="317"/>
      <c r="C1" s="317"/>
      <c r="D1" s="317"/>
      <c r="E1" s="317"/>
      <c r="F1" s="317"/>
    </row>
    <row r="2" spans="1:8" ht="21" x14ac:dyDescent="0.25">
      <c r="A2" s="317" t="s">
        <v>919</v>
      </c>
      <c r="B2" s="317"/>
      <c r="C2" s="317"/>
      <c r="D2" s="317"/>
      <c r="E2" s="317"/>
      <c r="F2" s="317"/>
    </row>
    <row r="3" spans="1:8" ht="21" x14ac:dyDescent="0.25">
      <c r="A3" s="317" t="str">
        <f>+L!A3</f>
        <v>สำหรับปีสิ้นสุดวันที่ 30 กันยายน 2565</v>
      </c>
      <c r="B3" s="317"/>
      <c r="C3" s="317"/>
      <c r="D3" s="317"/>
      <c r="E3" s="317"/>
      <c r="F3" s="317"/>
    </row>
    <row r="4" spans="1:8" ht="21" x14ac:dyDescent="0.25">
      <c r="A4" s="34" t="s">
        <v>1572</v>
      </c>
      <c r="B4" s="318"/>
      <c r="C4" s="318"/>
      <c r="E4" s="37"/>
      <c r="G4" s="37" t="s">
        <v>1122</v>
      </c>
      <c r="H4" s="56" t="s">
        <v>920</v>
      </c>
    </row>
    <row r="5" spans="1:8" ht="21" x14ac:dyDescent="0.25">
      <c r="A5" s="319"/>
      <c r="F5" s="144" t="s">
        <v>891</v>
      </c>
      <c r="G5" s="37"/>
      <c r="H5" s="44"/>
    </row>
    <row r="6" spans="1:8" ht="21" x14ac:dyDescent="0.25">
      <c r="A6" s="319"/>
      <c r="E6" s="29">
        <v>2565</v>
      </c>
      <c r="F6" s="29">
        <v>2564</v>
      </c>
      <c r="G6" s="37"/>
      <c r="H6" s="44"/>
    </row>
    <row r="7" spans="1:8" ht="21" x14ac:dyDescent="0.25">
      <c r="A7" s="88" t="s">
        <v>7</v>
      </c>
      <c r="E7" s="125">
        <v>0</v>
      </c>
      <c r="F7" s="125">
        <v>5850</v>
      </c>
      <c r="G7" s="45" t="s">
        <v>8</v>
      </c>
      <c r="H7" s="43" t="s">
        <v>7</v>
      </c>
    </row>
    <row r="8" spans="1:8" ht="21" hidden="1" x14ac:dyDescent="0.25">
      <c r="A8" s="88" t="s">
        <v>9</v>
      </c>
      <c r="E8" s="125" t="s">
        <v>895</v>
      </c>
      <c r="F8" s="125" t="s">
        <v>895</v>
      </c>
      <c r="G8" s="45" t="s">
        <v>10</v>
      </c>
      <c r="H8" s="43" t="s">
        <v>9</v>
      </c>
    </row>
    <row r="9" spans="1:8" ht="21" hidden="1" x14ac:dyDescent="0.25">
      <c r="A9" s="88" t="s">
        <v>25</v>
      </c>
      <c r="E9" s="125" t="s">
        <v>895</v>
      </c>
      <c r="F9" s="125" t="s">
        <v>895</v>
      </c>
      <c r="G9" s="45" t="s">
        <v>26</v>
      </c>
      <c r="H9" s="43" t="s">
        <v>25</v>
      </c>
    </row>
    <row r="10" spans="1:8" ht="21" hidden="1" x14ac:dyDescent="0.25">
      <c r="A10" s="88" t="s">
        <v>27</v>
      </c>
      <c r="E10" s="125" t="s">
        <v>895</v>
      </c>
      <c r="F10" s="125" t="s">
        <v>895</v>
      </c>
      <c r="G10" s="45" t="s">
        <v>28</v>
      </c>
      <c r="H10" s="43" t="s">
        <v>27</v>
      </c>
    </row>
    <row r="11" spans="1:8" ht="21" hidden="1" x14ac:dyDescent="0.25">
      <c r="A11" s="27" t="s">
        <v>21</v>
      </c>
      <c r="E11" s="125" t="s">
        <v>895</v>
      </c>
      <c r="F11" s="125" t="s">
        <v>895</v>
      </c>
      <c r="G11" s="45" t="s">
        <v>22</v>
      </c>
      <c r="H11" s="43" t="s">
        <v>21</v>
      </c>
    </row>
    <row r="12" spans="1:8" ht="24" customHeight="1" x14ac:dyDescent="0.25">
      <c r="A12" s="17" t="s">
        <v>11</v>
      </c>
      <c r="E12" s="70">
        <f>+W!AK10+W!AK11</f>
        <v>147309.72999999998</v>
      </c>
      <c r="F12" s="70">
        <v>142550.1</v>
      </c>
      <c r="G12" s="48" t="s">
        <v>922</v>
      </c>
      <c r="H12" s="57" t="s">
        <v>923</v>
      </c>
    </row>
    <row r="13" spans="1:8" ht="21" hidden="1" x14ac:dyDescent="0.35">
      <c r="A13" s="12" t="s">
        <v>12</v>
      </c>
      <c r="E13" s="125" t="s">
        <v>895</v>
      </c>
      <c r="F13" s="125" t="s">
        <v>895</v>
      </c>
      <c r="G13" s="45" t="s">
        <v>13</v>
      </c>
      <c r="H13" s="43" t="s">
        <v>12</v>
      </c>
    </row>
    <row r="14" spans="1:8" ht="21" hidden="1" x14ac:dyDescent="0.25">
      <c r="A14" s="88" t="s">
        <v>1083</v>
      </c>
      <c r="E14" s="125" t="s">
        <v>895</v>
      </c>
      <c r="F14" s="125" t="s">
        <v>895</v>
      </c>
      <c r="G14" s="45" t="s">
        <v>29</v>
      </c>
      <c r="H14" s="43" t="s">
        <v>1083</v>
      </c>
    </row>
    <row r="15" spans="1:8" ht="21" hidden="1" x14ac:dyDescent="0.25">
      <c r="A15" s="88" t="s">
        <v>30</v>
      </c>
      <c r="E15" s="125" t="s">
        <v>895</v>
      </c>
      <c r="F15" s="125" t="s">
        <v>895</v>
      </c>
      <c r="G15" s="45" t="s">
        <v>31</v>
      </c>
      <c r="H15" s="43" t="s">
        <v>30</v>
      </c>
    </row>
    <row r="16" spans="1:8" ht="21" x14ac:dyDescent="0.25">
      <c r="A16" s="27" t="s">
        <v>14</v>
      </c>
      <c r="E16" s="193">
        <f>SUM(E7:E15)</f>
        <v>147309.72999999998</v>
      </c>
      <c r="F16" s="193">
        <f>SUM(F7:F15)</f>
        <v>148400.1</v>
      </c>
      <c r="G16" s="45"/>
      <c r="H16" s="43"/>
    </row>
    <row r="17" spans="1:8" ht="56.25" hidden="1" x14ac:dyDescent="0.25">
      <c r="A17" s="17" t="s">
        <v>18</v>
      </c>
      <c r="E17" s="70">
        <v>0</v>
      </c>
      <c r="F17" s="70">
        <v>0</v>
      </c>
      <c r="G17" s="48" t="s">
        <v>1099</v>
      </c>
      <c r="H17" s="57" t="s">
        <v>1100</v>
      </c>
    </row>
    <row r="18" spans="1:8" ht="37.5" hidden="1" x14ac:dyDescent="0.25">
      <c r="A18" s="17" t="s">
        <v>1141</v>
      </c>
      <c r="E18" s="71">
        <v>0</v>
      </c>
      <c r="F18" s="71">
        <v>0</v>
      </c>
      <c r="G18" s="48" t="s">
        <v>19</v>
      </c>
      <c r="H18" s="57" t="s">
        <v>20</v>
      </c>
    </row>
    <row r="19" spans="1:8" ht="21" hidden="1" x14ac:dyDescent="0.25">
      <c r="A19" s="17" t="s">
        <v>1095</v>
      </c>
      <c r="E19" s="123">
        <f>+E17-E18</f>
        <v>0</v>
      </c>
      <c r="F19" s="123">
        <v>0</v>
      </c>
      <c r="G19" s="48"/>
      <c r="H19" s="57"/>
    </row>
    <row r="20" spans="1:8" ht="22.5" customHeight="1" thickBot="1" x14ac:dyDescent="0.3">
      <c r="A20" s="53" t="s">
        <v>1064</v>
      </c>
      <c r="E20" s="72">
        <f>+E16+E19</f>
        <v>147309.72999999998</v>
      </c>
      <c r="F20" s="72">
        <f>+F16+F19</f>
        <v>148400.1</v>
      </c>
      <c r="G20" s="48" t="s">
        <v>1097</v>
      </c>
      <c r="H20" s="57" t="s">
        <v>1098</v>
      </c>
    </row>
    <row r="21" spans="1:8" ht="21.75" thickTop="1" x14ac:dyDescent="0.35">
      <c r="A21" s="12"/>
      <c r="B21" s="12"/>
      <c r="C21" s="12"/>
      <c r="D21" s="59"/>
      <c r="E21" s="59"/>
    </row>
    <row r="22" spans="1:8" ht="21" x14ac:dyDescent="0.35">
      <c r="A22" s="22" t="s">
        <v>1071</v>
      </c>
      <c r="B22" s="12"/>
      <c r="C22" s="12"/>
      <c r="D22" s="59"/>
      <c r="E22" s="59"/>
    </row>
    <row r="23" spans="1:8" ht="21" x14ac:dyDescent="0.35">
      <c r="A23" s="12"/>
      <c r="B23" s="54"/>
      <c r="C23" s="54"/>
      <c r="D23" s="60"/>
      <c r="E23" s="60"/>
      <c r="F23" s="194" t="s">
        <v>891</v>
      </c>
    </row>
    <row r="24" spans="1:8" ht="21" x14ac:dyDescent="0.35">
      <c r="A24" s="14" t="s">
        <v>7</v>
      </c>
      <c r="B24" s="320" t="s">
        <v>1065</v>
      </c>
      <c r="C24" s="320"/>
      <c r="D24" s="55" t="s">
        <v>1067</v>
      </c>
      <c r="E24" s="55" t="s">
        <v>1067</v>
      </c>
      <c r="F24" s="12" t="s">
        <v>1131</v>
      </c>
    </row>
    <row r="25" spans="1:8" ht="21" x14ac:dyDescent="0.35">
      <c r="A25" s="12"/>
      <c r="B25" s="323" t="s">
        <v>1066</v>
      </c>
      <c r="C25" s="323"/>
      <c r="D25" s="19" t="s">
        <v>1072</v>
      </c>
      <c r="E25" s="19" t="s">
        <v>1073</v>
      </c>
      <c r="F25" s="54"/>
    </row>
    <row r="26" spans="1:8" ht="21" x14ac:dyDescent="0.35">
      <c r="A26" s="18">
        <v>2565</v>
      </c>
      <c r="B26" s="324">
        <v>0</v>
      </c>
      <c r="C26" s="324"/>
      <c r="D26" s="122">
        <v>0</v>
      </c>
      <c r="E26" s="122">
        <v>0</v>
      </c>
      <c r="F26" s="225">
        <f>SUM(B26:E26)</f>
        <v>0</v>
      </c>
    </row>
    <row r="27" spans="1:8" ht="21" x14ac:dyDescent="0.35">
      <c r="A27" s="18">
        <v>2564</v>
      </c>
      <c r="B27" s="321">
        <v>5850</v>
      </c>
      <c r="C27" s="321"/>
      <c r="D27" s="195">
        <v>0</v>
      </c>
      <c r="E27" s="195">
        <v>0</v>
      </c>
      <c r="F27" s="196">
        <f>SUM(B27:E27)</f>
        <v>5850</v>
      </c>
    </row>
  </sheetData>
  <mergeCells count="9">
    <mergeCell ref="A1:F1"/>
    <mergeCell ref="A2:F2"/>
    <mergeCell ref="A3:F3"/>
    <mergeCell ref="B4:C4"/>
    <mergeCell ref="B27:C27"/>
    <mergeCell ref="B26:C26"/>
    <mergeCell ref="B25:C25"/>
    <mergeCell ref="B24:C24"/>
    <mergeCell ref="A5:A6"/>
  </mergeCells>
  <pageMargins left="1.1811023622047245" right="0.78740157480314965" top="1.1811023622047245" bottom="0.78740157480314965" header="3.937007874015748E-2" footer="3.937007874015748E-2"/>
  <pageSetup paperSize="9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F34"/>
  <sheetViews>
    <sheetView zoomScaleNormal="100" workbookViewId="0">
      <selection activeCell="I24" sqref="I24"/>
    </sheetView>
  </sheetViews>
  <sheetFormatPr defaultColWidth="9" defaultRowHeight="18.75" x14ac:dyDescent="0.25"/>
  <cols>
    <col min="1" max="1" width="44.125" style="40" customWidth="1"/>
    <col min="2" max="2" width="13.875" style="40" customWidth="1"/>
    <col min="3" max="3" width="0.875" style="40" customWidth="1"/>
    <col min="4" max="4" width="13.875" style="40" customWidth="1"/>
    <col min="5" max="5" width="16.625" style="40" customWidth="1"/>
    <col min="6" max="6" width="23.625" style="44" customWidth="1"/>
    <col min="7" max="16384" width="9" style="40"/>
  </cols>
  <sheetData>
    <row r="1" spans="1:6" s="284" customFormat="1" ht="21" x14ac:dyDescent="0.35">
      <c r="A1" s="320">
        <v>10</v>
      </c>
      <c r="B1" s="320"/>
      <c r="C1" s="320"/>
      <c r="D1" s="320"/>
      <c r="F1" s="23"/>
    </row>
    <row r="3" spans="1:6" ht="21" x14ac:dyDescent="0.25">
      <c r="A3" s="34" t="s">
        <v>1573</v>
      </c>
      <c r="B3" s="318"/>
      <c r="C3" s="318"/>
      <c r="D3" s="318"/>
      <c r="E3" s="61" t="s">
        <v>1122</v>
      </c>
      <c r="F3" s="62" t="s">
        <v>920</v>
      </c>
    </row>
    <row r="4" spans="1:6" ht="21" x14ac:dyDescent="0.25">
      <c r="A4" s="319"/>
      <c r="B4" s="318" t="s">
        <v>891</v>
      </c>
      <c r="C4" s="318"/>
      <c r="D4" s="318"/>
      <c r="E4" s="37"/>
    </row>
    <row r="5" spans="1:6" ht="21" x14ac:dyDescent="0.25">
      <c r="A5" s="319"/>
      <c r="B5" s="29">
        <v>2565</v>
      </c>
      <c r="C5" s="285"/>
      <c r="D5" s="29">
        <v>2564</v>
      </c>
      <c r="E5" s="37"/>
    </row>
    <row r="6" spans="1:6" ht="21" x14ac:dyDescent="0.25">
      <c r="A6" s="88" t="s">
        <v>32</v>
      </c>
      <c r="B6" s="191">
        <f>+W!AK18+W!AK19</f>
        <v>16814130.77</v>
      </c>
      <c r="C6" s="191"/>
      <c r="D6" s="123">
        <v>13258843.09</v>
      </c>
      <c r="E6" s="45" t="s">
        <v>33</v>
      </c>
      <c r="F6" s="43" t="s">
        <v>34</v>
      </c>
    </row>
    <row r="7" spans="1:6" ht="21.75" thickBot="1" x14ac:dyDescent="0.3">
      <c r="A7" s="96" t="s">
        <v>35</v>
      </c>
      <c r="B7" s="192">
        <f>SUM(B6)</f>
        <v>16814130.77</v>
      </c>
      <c r="C7" s="192"/>
      <c r="D7" s="72">
        <f>SUM(D6)</f>
        <v>13258843.09</v>
      </c>
      <c r="E7" s="45"/>
      <c r="F7" s="43"/>
    </row>
    <row r="8" spans="1:6" s="284" customFormat="1" ht="21.75" thickTop="1" x14ac:dyDescent="0.35">
      <c r="A8" s="88"/>
      <c r="B8" s="23"/>
      <c r="C8" s="23"/>
      <c r="D8" s="23"/>
      <c r="E8" s="87"/>
      <c r="F8" s="88"/>
    </row>
    <row r="9" spans="1:6" ht="15.75" customHeight="1" x14ac:dyDescent="0.25">
      <c r="A9" s="96" t="s">
        <v>1574</v>
      </c>
      <c r="B9" s="23"/>
      <c r="C9" s="23"/>
      <c r="D9" s="23"/>
      <c r="E9" s="45"/>
      <c r="F9" s="43"/>
    </row>
    <row r="10" spans="1:6" ht="18" customHeight="1" x14ac:dyDescent="0.25">
      <c r="A10" s="88"/>
      <c r="B10" s="23"/>
      <c r="C10" s="23"/>
      <c r="D10" s="237" t="s">
        <v>891</v>
      </c>
      <c r="E10" s="45"/>
      <c r="F10" s="43"/>
    </row>
    <row r="11" spans="1:6" ht="18" customHeight="1" x14ac:dyDescent="0.25">
      <c r="A11" s="88"/>
      <c r="B11" s="35">
        <v>2565</v>
      </c>
      <c r="C11" s="286"/>
      <c r="D11" s="35">
        <v>2564</v>
      </c>
      <c r="E11" s="45"/>
      <c r="F11" s="43"/>
    </row>
    <row r="12" spans="1:6" ht="21" x14ac:dyDescent="0.25">
      <c r="A12" s="88" t="s">
        <v>36</v>
      </c>
      <c r="B12" s="93">
        <f>+W!AK20</f>
        <v>187949.7</v>
      </c>
      <c r="C12" s="93"/>
      <c r="D12" s="125">
        <v>411392.5</v>
      </c>
      <c r="E12" s="45" t="s">
        <v>37</v>
      </c>
      <c r="F12" s="43" t="s">
        <v>36</v>
      </c>
    </row>
    <row r="13" spans="1:6" ht="18" customHeight="1" thickBot="1" x14ac:dyDescent="0.3">
      <c r="A13" s="96" t="s">
        <v>1074</v>
      </c>
      <c r="B13" s="192">
        <f>+B12</f>
        <v>187949.7</v>
      </c>
      <c r="C13" s="192"/>
      <c r="D13" s="192">
        <f>SUM(D12)</f>
        <v>411392.5</v>
      </c>
      <c r="E13" s="45"/>
      <c r="F13" s="43"/>
    </row>
    <row r="14" spans="1:6" s="284" customFormat="1" ht="21.75" thickTop="1" x14ac:dyDescent="0.35">
      <c r="A14" s="88"/>
      <c r="B14" s="23"/>
      <c r="C14" s="23"/>
      <c r="D14" s="23"/>
      <c r="E14" s="87"/>
      <c r="F14" s="88"/>
    </row>
    <row r="15" spans="1:6" ht="21" x14ac:dyDescent="0.25">
      <c r="A15" s="96" t="s">
        <v>1575</v>
      </c>
      <c r="B15" s="44"/>
      <c r="C15" s="44"/>
      <c r="D15" s="44"/>
      <c r="E15" s="45"/>
      <c r="F15" s="43"/>
    </row>
    <row r="16" spans="1:6" ht="21" x14ac:dyDescent="0.25">
      <c r="A16" s="43"/>
      <c r="B16" s="44"/>
      <c r="C16" s="44"/>
      <c r="D16" s="237" t="s">
        <v>891</v>
      </c>
      <c r="E16" s="64"/>
      <c r="F16" s="65"/>
    </row>
    <row r="17" spans="1:6" ht="21" x14ac:dyDescent="0.25">
      <c r="A17" s="88"/>
      <c r="B17" s="35">
        <v>2565</v>
      </c>
      <c r="C17" s="286"/>
      <c r="D17" s="35">
        <v>2564</v>
      </c>
      <c r="E17" s="45"/>
      <c r="F17" s="43"/>
    </row>
    <row r="18" spans="1:6" ht="18" customHeight="1" x14ac:dyDescent="0.25">
      <c r="A18" s="88" t="s">
        <v>38</v>
      </c>
      <c r="B18" s="125">
        <f>+W!AK21</f>
        <v>6750</v>
      </c>
      <c r="C18" s="290"/>
      <c r="D18" s="125">
        <v>11858.12</v>
      </c>
      <c r="E18" s="45" t="s">
        <v>39</v>
      </c>
      <c r="F18" s="43" t="s">
        <v>38</v>
      </c>
    </row>
    <row r="19" spans="1:6" ht="246.75" hidden="1" customHeight="1" x14ac:dyDescent="0.25">
      <c r="A19" s="88" t="s">
        <v>40</v>
      </c>
      <c r="B19" s="125" t="s">
        <v>895</v>
      </c>
      <c r="C19" s="290"/>
      <c r="D19" s="125" t="s">
        <v>895</v>
      </c>
      <c r="E19" s="48"/>
      <c r="F19" s="57"/>
    </row>
    <row r="20" spans="1:6" ht="23.25" hidden="1" customHeight="1" x14ac:dyDescent="0.25">
      <c r="A20" s="52" t="s">
        <v>42</v>
      </c>
      <c r="B20" s="125" t="s">
        <v>895</v>
      </c>
      <c r="C20" s="290"/>
      <c r="D20" s="125" t="s">
        <v>895</v>
      </c>
      <c r="E20" s="44"/>
    </row>
    <row r="21" spans="1:6" ht="20.25" hidden="1" customHeight="1" x14ac:dyDescent="0.35">
      <c r="A21" s="12" t="s">
        <v>44</v>
      </c>
      <c r="B21" s="125" t="s">
        <v>895</v>
      </c>
      <c r="C21" s="290"/>
      <c r="D21" s="125" t="s">
        <v>895</v>
      </c>
      <c r="E21" s="45"/>
      <c r="F21" s="43"/>
    </row>
    <row r="22" spans="1:6" ht="20.25" hidden="1" customHeight="1" x14ac:dyDescent="0.25">
      <c r="A22" s="27" t="s">
        <v>46</v>
      </c>
      <c r="B22" s="125" t="s">
        <v>895</v>
      </c>
      <c r="C22" s="290"/>
      <c r="D22" s="125" t="s">
        <v>895</v>
      </c>
      <c r="E22" s="45"/>
      <c r="F22" s="43"/>
    </row>
    <row r="23" spans="1:6" ht="18.75" hidden="1" customHeight="1" x14ac:dyDescent="0.25">
      <c r="A23" s="27" t="s">
        <v>48</v>
      </c>
      <c r="B23" s="125" t="s">
        <v>895</v>
      </c>
      <c r="C23" s="290"/>
      <c r="D23" s="125" t="s">
        <v>895</v>
      </c>
      <c r="E23" s="45"/>
      <c r="F23" s="43"/>
    </row>
    <row r="24" spans="1:6" ht="21.75" thickBot="1" x14ac:dyDescent="0.3">
      <c r="A24" s="53" t="s">
        <v>50</v>
      </c>
      <c r="B24" s="72">
        <v>6750</v>
      </c>
      <c r="C24" s="72"/>
      <c r="D24" s="72">
        <v>11858.12</v>
      </c>
      <c r="E24" s="56"/>
    </row>
    <row r="25" spans="1:6" ht="19.5" thickTop="1" x14ac:dyDescent="0.3">
      <c r="A25" s="59"/>
      <c r="B25" s="59"/>
      <c r="C25" s="59"/>
      <c r="D25" s="59"/>
      <c r="E25" s="59"/>
    </row>
    <row r="26" spans="1:6" ht="21" x14ac:dyDescent="0.35">
      <c r="A26" s="22" t="s">
        <v>1576</v>
      </c>
      <c r="B26" s="12"/>
      <c r="C26" s="284"/>
      <c r="D26" s="12"/>
      <c r="E26" s="59"/>
    </row>
    <row r="27" spans="1:6" ht="21" x14ac:dyDescent="0.35">
      <c r="A27" s="12"/>
      <c r="B27" s="12"/>
      <c r="C27" s="284"/>
      <c r="D27" s="14" t="s">
        <v>891</v>
      </c>
      <c r="E27" s="59"/>
    </row>
    <row r="28" spans="1:6" ht="21" x14ac:dyDescent="0.35">
      <c r="A28" s="12"/>
      <c r="B28" s="14">
        <v>2565</v>
      </c>
      <c r="C28" s="283"/>
      <c r="D28" s="14">
        <v>2564</v>
      </c>
      <c r="E28" s="59"/>
    </row>
    <row r="29" spans="1:6" ht="21" hidden="1" x14ac:dyDescent="0.35">
      <c r="A29" s="12" t="s">
        <v>32</v>
      </c>
      <c r="B29" s="12" t="s">
        <v>895</v>
      </c>
      <c r="C29" s="284"/>
      <c r="D29" s="12" t="s">
        <v>895</v>
      </c>
      <c r="E29" s="59"/>
    </row>
    <row r="30" spans="1:6" ht="21" x14ac:dyDescent="0.35">
      <c r="A30" s="12" t="s">
        <v>53</v>
      </c>
      <c r="B30" s="70">
        <f>+W!AK22</f>
        <v>6449883.6299999999</v>
      </c>
      <c r="C30" s="70"/>
      <c r="D30" s="226">
        <v>5348885.26</v>
      </c>
      <c r="E30" s="85" t="s">
        <v>931</v>
      </c>
      <c r="F30" s="47" t="s">
        <v>932</v>
      </c>
    </row>
    <row r="31" spans="1:6" ht="21" hidden="1" x14ac:dyDescent="0.35">
      <c r="A31" s="12" t="s">
        <v>54</v>
      </c>
      <c r="B31" s="226" t="s">
        <v>895</v>
      </c>
      <c r="C31" s="226"/>
      <c r="D31" s="226" t="s">
        <v>895</v>
      </c>
    </row>
    <row r="32" spans="1:6" ht="21" hidden="1" x14ac:dyDescent="0.35">
      <c r="A32" s="12" t="s">
        <v>56</v>
      </c>
      <c r="B32" s="226" t="s">
        <v>895</v>
      </c>
      <c r="C32" s="226"/>
      <c r="D32" s="226" t="s">
        <v>895</v>
      </c>
    </row>
    <row r="33" spans="1:4" ht="21.75" thickBot="1" x14ac:dyDescent="0.4">
      <c r="A33" s="22" t="s">
        <v>57</v>
      </c>
      <c r="B33" s="227">
        <v>6449883.6299999999</v>
      </c>
      <c r="C33" s="227"/>
      <c r="D33" s="227">
        <v>5348885.26</v>
      </c>
    </row>
    <row r="34" spans="1:4" ht="19.5" thickTop="1" x14ac:dyDescent="0.25"/>
  </sheetData>
  <mergeCells count="4">
    <mergeCell ref="B3:D3"/>
    <mergeCell ref="A4:A5"/>
    <mergeCell ref="B4:D4"/>
    <mergeCell ref="A1:D1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-0.249977111117893"/>
  </sheetPr>
  <dimension ref="A1:E26"/>
  <sheetViews>
    <sheetView zoomScaleNormal="100" workbookViewId="0">
      <selection activeCell="B7" sqref="B7"/>
    </sheetView>
  </sheetViews>
  <sheetFormatPr defaultColWidth="9" defaultRowHeight="18.75" x14ac:dyDescent="0.25"/>
  <cols>
    <col min="1" max="1" width="46.375" style="40" customWidth="1"/>
    <col min="2" max="3" width="12.875" style="40" customWidth="1"/>
    <col min="4" max="4" width="16.625" style="40" customWidth="1"/>
    <col min="5" max="5" width="22.125" style="44" customWidth="1"/>
    <col min="6" max="16384" width="9" style="40"/>
  </cols>
  <sheetData>
    <row r="1" spans="1:5" ht="21" x14ac:dyDescent="0.25">
      <c r="A1" s="317" t="str">
        <f>+L!A1</f>
        <v>เทศบาลตำบลหลักช้าง</v>
      </c>
      <c r="B1" s="317"/>
      <c r="C1" s="317"/>
      <c r="D1" s="29"/>
    </row>
    <row r="2" spans="1:5" ht="21" x14ac:dyDescent="0.25">
      <c r="A2" s="317" t="s">
        <v>919</v>
      </c>
      <c r="B2" s="317"/>
      <c r="C2" s="317"/>
      <c r="D2" s="29"/>
    </row>
    <row r="3" spans="1:5" ht="21" x14ac:dyDescent="0.25">
      <c r="A3" s="317" t="str">
        <f>+L!A3</f>
        <v>สำหรับปีสิ้นสุดวันที่ 30 กันยายน 2565</v>
      </c>
      <c r="B3" s="317"/>
      <c r="C3" s="317"/>
      <c r="D3" s="29"/>
    </row>
    <row r="4" spans="1:5" ht="21" x14ac:dyDescent="0.25">
      <c r="A4" s="34" t="s">
        <v>1574</v>
      </c>
      <c r="B4" s="318"/>
      <c r="C4" s="318"/>
      <c r="D4" s="37" t="s">
        <v>1122</v>
      </c>
      <c r="E4" s="56" t="s">
        <v>920</v>
      </c>
    </row>
    <row r="5" spans="1:5" ht="21" x14ac:dyDescent="0.25">
      <c r="A5" s="319"/>
      <c r="B5" s="318" t="s">
        <v>891</v>
      </c>
      <c r="C5" s="318"/>
      <c r="D5" s="37"/>
    </row>
    <row r="6" spans="1:5" ht="21" x14ac:dyDescent="0.25">
      <c r="A6" s="319"/>
      <c r="B6" s="29">
        <v>2565</v>
      </c>
      <c r="C6" s="29">
        <v>2564</v>
      </c>
      <c r="D6" s="37"/>
    </row>
    <row r="7" spans="1:5" ht="21" x14ac:dyDescent="0.25">
      <c r="A7" s="88" t="s">
        <v>36</v>
      </c>
      <c r="B7" s="93">
        <f>+W!AK20</f>
        <v>187949.7</v>
      </c>
      <c r="C7" s="125">
        <v>411392.5</v>
      </c>
      <c r="D7" s="45" t="s">
        <v>37</v>
      </c>
      <c r="E7" s="43" t="s">
        <v>36</v>
      </c>
    </row>
    <row r="8" spans="1:5" ht="21.75" thickBot="1" x14ac:dyDescent="0.3">
      <c r="A8" s="96" t="s">
        <v>1074</v>
      </c>
      <c r="B8" s="192">
        <f>+B7</f>
        <v>187949.7</v>
      </c>
      <c r="C8" s="192">
        <f>SUM(C7)</f>
        <v>411392.5</v>
      </c>
      <c r="D8" s="45"/>
      <c r="E8" s="43"/>
    </row>
    <row r="9" spans="1:5" ht="18" customHeight="1" thickTop="1" x14ac:dyDescent="0.25">
      <c r="A9" s="43"/>
      <c r="B9" s="44"/>
      <c r="C9" s="44"/>
      <c r="D9" s="45"/>
      <c r="E9" s="43"/>
    </row>
    <row r="10" spans="1:5" ht="18" customHeight="1" x14ac:dyDescent="0.25">
      <c r="A10" s="43"/>
      <c r="B10" s="44"/>
      <c r="C10" s="44"/>
      <c r="D10" s="45"/>
      <c r="E10" s="43"/>
    </row>
    <row r="11" spans="1:5" ht="18" customHeight="1" x14ac:dyDescent="0.25">
      <c r="A11" s="43"/>
      <c r="B11" s="44"/>
      <c r="C11" s="44"/>
      <c r="D11" s="45"/>
      <c r="E11" s="43"/>
    </row>
    <row r="12" spans="1:5" x14ac:dyDescent="0.25">
      <c r="A12" s="43"/>
      <c r="B12" s="44"/>
      <c r="C12" s="44"/>
      <c r="D12" s="64"/>
      <c r="E12" s="65"/>
    </row>
    <row r="13" spans="1:5" x14ac:dyDescent="0.25">
      <c r="A13" s="43"/>
      <c r="B13" s="44"/>
      <c r="C13" s="44"/>
      <c r="D13" s="45"/>
      <c r="E13" s="43"/>
    </row>
    <row r="14" spans="1:5" ht="18" customHeight="1" x14ac:dyDescent="0.3">
      <c r="A14" s="43"/>
      <c r="B14" s="44"/>
      <c r="C14" s="44"/>
      <c r="D14" s="66"/>
      <c r="E14" s="59"/>
    </row>
    <row r="15" spans="1:5" x14ac:dyDescent="0.25">
      <c r="A15" s="43"/>
      <c r="B15" s="44"/>
      <c r="C15" s="44"/>
      <c r="D15" s="48"/>
      <c r="E15" s="57"/>
    </row>
    <row r="16" spans="1:5" ht="23.25" customHeight="1" x14ac:dyDescent="0.25">
      <c r="A16" s="65"/>
      <c r="B16" s="44"/>
      <c r="C16" s="44"/>
      <c r="D16" s="44"/>
    </row>
    <row r="17" spans="1:5" ht="20.25" customHeight="1" x14ac:dyDescent="0.3">
      <c r="A17" s="59"/>
      <c r="B17" s="44"/>
      <c r="C17" s="44"/>
      <c r="D17" s="45"/>
      <c r="E17" s="43"/>
    </row>
    <row r="18" spans="1:5" ht="20.25" customHeight="1" x14ac:dyDescent="0.25">
      <c r="A18" s="57"/>
      <c r="B18" s="44"/>
      <c r="C18" s="44"/>
      <c r="D18" s="45"/>
      <c r="E18" s="43"/>
    </row>
    <row r="19" spans="1:5" ht="18.75" customHeight="1" x14ac:dyDescent="0.25">
      <c r="A19" s="57"/>
      <c r="B19" s="44"/>
      <c r="C19" s="44"/>
      <c r="D19" s="45"/>
      <c r="E19" s="43"/>
    </row>
    <row r="20" spans="1:5" x14ac:dyDescent="0.25">
      <c r="A20" s="58"/>
      <c r="B20" s="56"/>
      <c r="C20" s="56"/>
      <c r="D20" s="56"/>
    </row>
    <row r="21" spans="1:5" x14ac:dyDescent="0.3">
      <c r="A21" s="59"/>
      <c r="B21" s="59"/>
      <c r="C21" s="59"/>
      <c r="D21" s="59"/>
    </row>
    <row r="22" spans="1:5" x14ac:dyDescent="0.3">
      <c r="A22" s="59"/>
      <c r="B22" s="59"/>
      <c r="C22" s="59"/>
      <c r="D22" s="59"/>
    </row>
    <row r="23" spans="1:5" x14ac:dyDescent="0.3">
      <c r="A23" s="59"/>
      <c r="B23" s="59"/>
      <c r="C23" s="59"/>
      <c r="D23" s="59"/>
    </row>
    <row r="24" spans="1:5" x14ac:dyDescent="0.3">
      <c r="A24" s="59"/>
      <c r="B24" s="59"/>
      <c r="C24" s="59"/>
      <c r="D24" s="59"/>
    </row>
    <row r="25" spans="1:5" x14ac:dyDescent="0.3">
      <c r="A25" s="59"/>
      <c r="B25" s="59"/>
      <c r="C25" s="59"/>
      <c r="D25" s="59"/>
    </row>
    <row r="26" spans="1:5" s="44" customFormat="1" x14ac:dyDescent="0.3">
      <c r="A26" s="59"/>
      <c r="B26" s="59"/>
      <c r="C26" s="59"/>
      <c r="D26" s="59"/>
    </row>
  </sheetData>
  <mergeCells count="6">
    <mergeCell ref="A5:A6"/>
    <mergeCell ref="B5:C5"/>
    <mergeCell ref="A1:C1"/>
    <mergeCell ref="A2:C2"/>
    <mergeCell ref="A3:C3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-0.249977111117893"/>
  </sheetPr>
  <dimension ref="A1:E37"/>
  <sheetViews>
    <sheetView workbookViewId="0">
      <selection activeCell="D7" sqref="D7:E7"/>
    </sheetView>
  </sheetViews>
  <sheetFormatPr defaultColWidth="9" defaultRowHeight="18.75" x14ac:dyDescent="0.25"/>
  <cols>
    <col min="1" max="1" width="47.75" style="40" customWidth="1"/>
    <col min="2" max="3" width="12.625" style="40" customWidth="1"/>
    <col min="4" max="4" width="16.625" style="40" customWidth="1"/>
    <col min="5" max="5" width="20" style="44" customWidth="1"/>
    <col min="6" max="16384" width="9" style="40"/>
  </cols>
  <sheetData>
    <row r="1" spans="1:5" ht="21" x14ac:dyDescent="0.25">
      <c r="A1" s="317" t="str">
        <f>+L!A1</f>
        <v>เทศบาลตำบลหลักช้าง</v>
      </c>
      <c r="B1" s="317"/>
      <c r="C1" s="317"/>
      <c r="D1" s="29"/>
    </row>
    <row r="2" spans="1:5" ht="21" x14ac:dyDescent="0.25">
      <c r="A2" s="317" t="s">
        <v>919</v>
      </c>
      <c r="B2" s="317"/>
      <c r="C2" s="317"/>
      <c r="D2" s="29"/>
    </row>
    <row r="3" spans="1:5" ht="21" x14ac:dyDescent="0.25">
      <c r="A3" s="317" t="str">
        <f>+L!A3</f>
        <v>สำหรับปีสิ้นสุดวันที่ 30 กันยายน 2565</v>
      </c>
      <c r="B3" s="317"/>
      <c r="C3" s="317"/>
      <c r="D3" s="29"/>
    </row>
    <row r="4" spans="1:5" ht="21" x14ac:dyDescent="0.25">
      <c r="A4" s="34" t="s">
        <v>1575</v>
      </c>
      <c r="B4" s="318"/>
      <c r="C4" s="318"/>
      <c r="D4" s="37" t="s">
        <v>1122</v>
      </c>
      <c r="E4" s="56" t="s">
        <v>920</v>
      </c>
    </row>
    <row r="5" spans="1:5" ht="21" x14ac:dyDescent="0.25">
      <c r="A5" s="319"/>
      <c r="B5" s="318" t="s">
        <v>891</v>
      </c>
      <c r="C5" s="318"/>
      <c r="D5" s="37"/>
    </row>
    <row r="6" spans="1:5" ht="21" x14ac:dyDescent="0.25">
      <c r="A6" s="319"/>
      <c r="B6" s="29">
        <v>2565</v>
      </c>
      <c r="C6" s="29">
        <v>2564</v>
      </c>
      <c r="D6" s="37"/>
    </row>
    <row r="7" spans="1:5" ht="21" x14ac:dyDescent="0.25">
      <c r="A7" s="88" t="s">
        <v>38</v>
      </c>
      <c r="B7" s="93">
        <f>+W!AK21</f>
        <v>6750</v>
      </c>
      <c r="C7" s="125">
        <v>11858.12</v>
      </c>
      <c r="D7" s="45" t="s">
        <v>39</v>
      </c>
      <c r="E7" s="43" t="s">
        <v>38</v>
      </c>
    </row>
    <row r="8" spans="1:5" ht="21" hidden="1" x14ac:dyDescent="0.25">
      <c r="A8" s="88" t="s">
        <v>40</v>
      </c>
      <c r="B8" s="23" t="s">
        <v>895</v>
      </c>
      <c r="C8" s="23" t="s">
        <v>895</v>
      </c>
      <c r="D8" s="45" t="s">
        <v>41</v>
      </c>
      <c r="E8" s="43" t="s">
        <v>40</v>
      </c>
    </row>
    <row r="9" spans="1:5" ht="21" hidden="1" x14ac:dyDescent="0.25">
      <c r="A9" s="88" t="s">
        <v>42</v>
      </c>
      <c r="B9" s="23" t="s">
        <v>895</v>
      </c>
      <c r="C9" s="23" t="s">
        <v>895</v>
      </c>
      <c r="D9" s="45" t="s">
        <v>43</v>
      </c>
      <c r="E9" s="43" t="s">
        <v>42</v>
      </c>
    </row>
    <row r="10" spans="1:5" ht="21" hidden="1" x14ac:dyDescent="0.25">
      <c r="A10" s="88" t="s">
        <v>44</v>
      </c>
      <c r="B10" s="23" t="s">
        <v>895</v>
      </c>
      <c r="C10" s="23" t="s">
        <v>895</v>
      </c>
      <c r="D10" s="45" t="s">
        <v>45</v>
      </c>
      <c r="E10" s="43" t="s">
        <v>44</v>
      </c>
    </row>
    <row r="11" spans="1:5" ht="21" hidden="1" x14ac:dyDescent="0.25">
      <c r="A11" s="88" t="s">
        <v>46</v>
      </c>
      <c r="B11" s="23" t="s">
        <v>895</v>
      </c>
      <c r="C11" s="23" t="s">
        <v>895</v>
      </c>
      <c r="D11" s="45" t="s">
        <v>47</v>
      </c>
      <c r="E11" s="43" t="s">
        <v>46</v>
      </c>
    </row>
    <row r="12" spans="1:5" ht="21" hidden="1" x14ac:dyDescent="0.25">
      <c r="A12" s="88" t="s">
        <v>48</v>
      </c>
      <c r="B12" s="195" t="s">
        <v>895</v>
      </c>
      <c r="C12" s="195" t="s">
        <v>895</v>
      </c>
      <c r="D12" s="45" t="s">
        <v>49</v>
      </c>
      <c r="E12" s="43" t="s">
        <v>48</v>
      </c>
    </row>
    <row r="13" spans="1:5" ht="21.75" thickBot="1" x14ac:dyDescent="0.3">
      <c r="A13" s="96" t="s">
        <v>50</v>
      </c>
      <c r="B13" s="94">
        <f>SUM(B7:B12)</f>
        <v>6750</v>
      </c>
      <c r="C13" s="94">
        <f>SUM(C7:C12)</f>
        <v>11858.12</v>
      </c>
      <c r="D13" s="45"/>
      <c r="E13" s="43"/>
    </row>
    <row r="14" spans="1:5" ht="15.75" customHeight="1" thickTop="1" x14ac:dyDescent="0.25">
      <c r="A14" s="43"/>
      <c r="B14" s="44"/>
      <c r="C14" s="44"/>
      <c r="D14" s="45"/>
      <c r="E14" s="46"/>
    </row>
    <row r="15" spans="1:5" ht="15.75" customHeight="1" x14ac:dyDescent="0.25">
      <c r="A15" s="43"/>
      <c r="B15" s="44"/>
      <c r="C15" s="44"/>
      <c r="E15" s="40"/>
    </row>
    <row r="16" spans="1:5" ht="18" customHeight="1" x14ac:dyDescent="0.25">
      <c r="A16" s="43"/>
      <c r="B16" s="44"/>
      <c r="C16" s="44"/>
      <c r="E16" s="40"/>
    </row>
    <row r="17" spans="1:5" ht="18" customHeight="1" x14ac:dyDescent="0.25">
      <c r="A17" s="43"/>
      <c r="B17" s="44"/>
      <c r="C17" s="44"/>
      <c r="D17" s="45"/>
      <c r="E17" s="43"/>
    </row>
    <row r="18" spans="1:5" x14ac:dyDescent="0.25">
      <c r="A18" s="43"/>
      <c r="B18" s="44"/>
      <c r="C18" s="44"/>
      <c r="D18" s="45"/>
      <c r="E18" s="46"/>
    </row>
    <row r="19" spans="1:5" ht="18" customHeight="1" x14ac:dyDescent="0.25">
      <c r="A19" s="43"/>
      <c r="B19" s="44"/>
      <c r="C19" s="44"/>
      <c r="D19" s="45"/>
      <c r="E19" s="43"/>
    </row>
    <row r="20" spans="1:5" ht="18" customHeight="1" x14ac:dyDescent="0.25">
      <c r="A20" s="43"/>
      <c r="B20" s="44"/>
      <c r="C20" s="44"/>
      <c r="D20" s="45"/>
      <c r="E20" s="43"/>
    </row>
    <row r="21" spans="1:5" ht="18" customHeight="1" x14ac:dyDescent="0.25">
      <c r="A21" s="43"/>
      <c r="B21" s="44"/>
      <c r="C21" s="44"/>
      <c r="D21" s="45"/>
      <c r="E21" s="43"/>
    </row>
    <row r="22" spans="1:5" ht="18" customHeight="1" x14ac:dyDescent="0.25">
      <c r="A22" s="43"/>
      <c r="B22" s="44"/>
      <c r="C22" s="44"/>
      <c r="D22" s="45"/>
      <c r="E22" s="43"/>
    </row>
    <row r="23" spans="1:5" x14ac:dyDescent="0.25">
      <c r="A23" s="43"/>
      <c r="B23" s="44"/>
      <c r="C23" s="44"/>
      <c r="D23" s="64"/>
      <c r="E23" s="65"/>
    </row>
    <row r="24" spans="1:5" x14ac:dyDescent="0.25">
      <c r="A24" s="43"/>
      <c r="B24" s="44"/>
      <c r="C24" s="44"/>
      <c r="D24" s="45"/>
      <c r="E24" s="43"/>
    </row>
    <row r="25" spans="1:5" ht="18" customHeight="1" x14ac:dyDescent="0.3">
      <c r="A25" s="43"/>
      <c r="B25" s="44"/>
      <c r="C25" s="44"/>
      <c r="D25" s="66"/>
      <c r="E25" s="59"/>
    </row>
    <row r="26" spans="1:5" ht="246.75" customHeight="1" x14ac:dyDescent="0.25">
      <c r="A26" s="43"/>
      <c r="B26" s="44"/>
      <c r="C26" s="44"/>
      <c r="D26" s="48"/>
      <c r="E26" s="57"/>
    </row>
    <row r="27" spans="1:5" ht="23.25" customHeight="1" x14ac:dyDescent="0.25">
      <c r="A27" s="65"/>
      <c r="B27" s="44"/>
      <c r="C27" s="44"/>
      <c r="D27" s="44"/>
    </row>
    <row r="28" spans="1:5" ht="20.25" customHeight="1" x14ac:dyDescent="0.3">
      <c r="A28" s="59"/>
      <c r="B28" s="44"/>
      <c r="C28" s="44"/>
      <c r="D28" s="45"/>
      <c r="E28" s="43"/>
    </row>
    <row r="29" spans="1:5" ht="20.25" customHeight="1" x14ac:dyDescent="0.25">
      <c r="A29" s="57"/>
      <c r="B29" s="44"/>
      <c r="C29" s="44"/>
      <c r="D29" s="45"/>
      <c r="E29" s="43"/>
    </row>
    <row r="30" spans="1:5" ht="18.75" customHeight="1" x14ac:dyDescent="0.25">
      <c r="A30" s="57"/>
      <c r="B30" s="44"/>
      <c r="C30" s="44"/>
      <c r="D30" s="45"/>
      <c r="E30" s="43"/>
    </row>
    <row r="31" spans="1:5" x14ac:dyDescent="0.25">
      <c r="A31" s="58"/>
      <c r="B31" s="56"/>
      <c r="C31" s="56"/>
      <c r="D31" s="56"/>
    </row>
    <row r="32" spans="1:5" x14ac:dyDescent="0.3">
      <c r="A32" s="59"/>
      <c r="B32" s="59"/>
      <c r="C32" s="59"/>
      <c r="D32" s="59"/>
    </row>
    <row r="33" spans="1:4" x14ac:dyDescent="0.3">
      <c r="A33" s="59"/>
      <c r="B33" s="59"/>
      <c r="C33" s="59"/>
      <c r="D33" s="59"/>
    </row>
    <row r="34" spans="1:4" x14ac:dyDescent="0.3">
      <c r="A34" s="59"/>
      <c r="B34" s="59"/>
      <c r="C34" s="59"/>
      <c r="D34" s="59"/>
    </row>
    <row r="35" spans="1:4" x14ac:dyDescent="0.3">
      <c r="A35" s="59"/>
      <c r="B35" s="59"/>
      <c r="C35" s="59"/>
      <c r="D35" s="59"/>
    </row>
    <row r="36" spans="1:4" x14ac:dyDescent="0.3">
      <c r="A36" s="59"/>
      <c r="B36" s="59"/>
      <c r="C36" s="59"/>
      <c r="D36" s="59"/>
    </row>
    <row r="37" spans="1:4" x14ac:dyDescent="0.3">
      <c r="A37" s="59"/>
      <c r="B37" s="59"/>
      <c r="C37" s="59"/>
      <c r="D37" s="59"/>
    </row>
  </sheetData>
  <mergeCells count="6">
    <mergeCell ref="A5:A6"/>
    <mergeCell ref="B5:C5"/>
    <mergeCell ref="A1:C1"/>
    <mergeCell ref="A2:C2"/>
    <mergeCell ref="A3:C3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</sheetPr>
  <dimension ref="A1:E33"/>
  <sheetViews>
    <sheetView zoomScaleNormal="100" workbookViewId="0">
      <selection activeCell="D8" sqref="D8:E8"/>
    </sheetView>
  </sheetViews>
  <sheetFormatPr defaultColWidth="9" defaultRowHeight="18.75" x14ac:dyDescent="0.25"/>
  <cols>
    <col min="1" max="1" width="49.25" style="40" customWidth="1"/>
    <col min="2" max="3" width="12.25" style="40" bestFit="1" customWidth="1"/>
    <col min="4" max="4" width="16.625" style="40" customWidth="1"/>
    <col min="5" max="5" width="39.125" style="44" bestFit="1" customWidth="1"/>
    <col min="6" max="16384" width="9" style="40"/>
  </cols>
  <sheetData>
    <row r="1" spans="1:5" ht="21" x14ac:dyDescent="0.25">
      <c r="A1" s="317" t="str">
        <f>+L!A1</f>
        <v>เทศบาลตำบลหลักช้าง</v>
      </c>
      <c r="B1" s="317"/>
      <c r="C1" s="317"/>
      <c r="D1" s="29"/>
    </row>
    <row r="2" spans="1:5" ht="21" x14ac:dyDescent="0.25">
      <c r="A2" s="317" t="s">
        <v>919</v>
      </c>
      <c r="B2" s="317"/>
      <c r="C2" s="317"/>
      <c r="D2" s="29"/>
    </row>
    <row r="3" spans="1:5" ht="21" x14ac:dyDescent="0.25">
      <c r="A3" s="317" t="str">
        <f>+L!A3</f>
        <v>สำหรับปีสิ้นสุดวันที่ 30 กันยายน 2565</v>
      </c>
      <c r="B3" s="317"/>
      <c r="C3" s="317"/>
      <c r="D3" s="29"/>
    </row>
    <row r="4" spans="1:5" ht="21" x14ac:dyDescent="0.25">
      <c r="A4" s="34" t="s">
        <v>1576</v>
      </c>
      <c r="B4" s="318"/>
      <c r="C4" s="318"/>
      <c r="D4" s="37" t="s">
        <v>1122</v>
      </c>
      <c r="E4" s="56" t="s">
        <v>920</v>
      </c>
    </row>
    <row r="5" spans="1:5" ht="21" x14ac:dyDescent="0.25">
      <c r="A5" s="319"/>
      <c r="B5" s="318" t="s">
        <v>891</v>
      </c>
      <c r="C5" s="318"/>
      <c r="D5" s="37"/>
    </row>
    <row r="6" spans="1:5" ht="21" x14ac:dyDescent="0.25">
      <c r="A6" s="319"/>
      <c r="B6" s="29">
        <v>2565</v>
      </c>
      <c r="C6" s="29">
        <v>2564</v>
      </c>
      <c r="D6" s="37"/>
    </row>
    <row r="7" spans="1:5" ht="21" hidden="1" x14ac:dyDescent="0.25">
      <c r="A7" s="88" t="s">
        <v>32</v>
      </c>
      <c r="B7" s="23" t="s">
        <v>895</v>
      </c>
      <c r="C7" s="23" t="s">
        <v>895</v>
      </c>
      <c r="D7" s="85" t="s">
        <v>51</v>
      </c>
      <c r="E7" s="47" t="s">
        <v>52</v>
      </c>
    </row>
    <row r="8" spans="1:5" ht="24.75" customHeight="1" x14ac:dyDescent="0.25">
      <c r="A8" s="146" t="s">
        <v>53</v>
      </c>
      <c r="B8" s="73">
        <f>+W!AK22</f>
        <v>6449883.6299999999</v>
      </c>
      <c r="C8" s="70">
        <v>5348885.26</v>
      </c>
      <c r="D8" s="48" t="s">
        <v>931</v>
      </c>
      <c r="E8" s="57" t="s">
        <v>932</v>
      </c>
    </row>
    <row r="9" spans="1:5" ht="21" hidden="1" x14ac:dyDescent="0.25">
      <c r="A9" s="88" t="s">
        <v>54</v>
      </c>
      <c r="B9" s="23" t="s">
        <v>895</v>
      </c>
      <c r="C9" s="23" t="s">
        <v>895</v>
      </c>
      <c r="D9" s="85" t="s">
        <v>55</v>
      </c>
      <c r="E9" s="57" t="s">
        <v>54</v>
      </c>
    </row>
    <row r="10" spans="1:5" ht="56.25" hidden="1" x14ac:dyDescent="0.25">
      <c r="A10" s="17" t="s">
        <v>56</v>
      </c>
      <c r="B10" s="31" t="s">
        <v>895</v>
      </c>
      <c r="C10" s="31" t="s">
        <v>895</v>
      </c>
      <c r="D10" s="48" t="s">
        <v>933</v>
      </c>
      <c r="E10" s="49" t="s">
        <v>934</v>
      </c>
    </row>
    <row r="11" spans="1:5" ht="21.75" thickBot="1" x14ac:dyDescent="0.3">
      <c r="A11" s="96" t="s">
        <v>57</v>
      </c>
      <c r="B11" s="197">
        <f>SUM(B7:B10)</f>
        <v>6449883.6299999999</v>
      </c>
      <c r="C11" s="197">
        <f>SUM(C7:C10)</f>
        <v>5348885.26</v>
      </c>
      <c r="D11" s="45"/>
      <c r="E11" s="43"/>
    </row>
    <row r="12" spans="1:5" ht="18" customHeight="1" thickTop="1" x14ac:dyDescent="0.25">
      <c r="A12" s="43"/>
      <c r="B12" s="44"/>
      <c r="C12" s="44"/>
      <c r="D12" s="45"/>
      <c r="E12" s="43"/>
    </row>
    <row r="13" spans="1:5" ht="18" customHeight="1" x14ac:dyDescent="0.25">
      <c r="A13" s="43"/>
      <c r="B13" s="44"/>
      <c r="C13" s="44"/>
      <c r="D13" s="45"/>
      <c r="E13" s="43"/>
    </row>
    <row r="14" spans="1:5" x14ac:dyDescent="0.25">
      <c r="A14" s="43"/>
      <c r="B14" s="44"/>
      <c r="C14" s="44"/>
      <c r="D14" s="45"/>
      <c r="E14" s="46"/>
    </row>
    <row r="15" spans="1:5" ht="18" customHeight="1" x14ac:dyDescent="0.25">
      <c r="A15" s="43"/>
      <c r="B15" s="44"/>
      <c r="C15" s="44"/>
      <c r="D15" s="45"/>
      <c r="E15" s="43"/>
    </row>
    <row r="16" spans="1:5" ht="18" customHeight="1" x14ac:dyDescent="0.25">
      <c r="A16" s="43"/>
      <c r="B16" s="44"/>
      <c r="C16" s="44"/>
      <c r="D16" s="45"/>
      <c r="E16" s="43"/>
    </row>
    <row r="17" spans="1:5" ht="18" customHeight="1" x14ac:dyDescent="0.25">
      <c r="A17" s="43"/>
      <c r="B17" s="44"/>
      <c r="C17" s="44"/>
      <c r="D17" s="45"/>
      <c r="E17" s="43"/>
    </row>
    <row r="18" spans="1:5" ht="18" customHeight="1" x14ac:dyDescent="0.25">
      <c r="A18" s="43"/>
      <c r="B18" s="44"/>
      <c r="C18" s="44"/>
      <c r="D18" s="45"/>
      <c r="E18" s="43"/>
    </row>
    <row r="19" spans="1:5" x14ac:dyDescent="0.25">
      <c r="A19" s="43"/>
      <c r="B19" s="44"/>
      <c r="C19" s="44"/>
      <c r="D19" s="64"/>
      <c r="E19" s="65"/>
    </row>
    <row r="20" spans="1:5" x14ac:dyDescent="0.25">
      <c r="A20" s="43"/>
      <c r="B20" s="44"/>
      <c r="C20" s="44"/>
      <c r="D20" s="45"/>
      <c r="E20" s="43"/>
    </row>
    <row r="21" spans="1:5" ht="18" customHeight="1" x14ac:dyDescent="0.3">
      <c r="A21" s="43"/>
      <c r="B21" s="44"/>
      <c r="C21" s="44"/>
      <c r="D21" s="66"/>
      <c r="E21" s="59"/>
    </row>
    <row r="22" spans="1:5" ht="246.75" customHeight="1" x14ac:dyDescent="0.25">
      <c r="A22" s="43"/>
      <c r="B22" s="44"/>
      <c r="C22" s="44"/>
      <c r="D22" s="48"/>
      <c r="E22" s="57"/>
    </row>
    <row r="23" spans="1:5" ht="23.25" customHeight="1" x14ac:dyDescent="0.25">
      <c r="A23" s="65"/>
      <c r="B23" s="44"/>
      <c r="C23" s="44"/>
      <c r="D23" s="44"/>
    </row>
    <row r="24" spans="1:5" ht="20.25" customHeight="1" x14ac:dyDescent="0.3">
      <c r="A24" s="59"/>
      <c r="B24" s="44"/>
      <c r="C24" s="44"/>
      <c r="D24" s="45"/>
      <c r="E24" s="43"/>
    </row>
    <row r="25" spans="1:5" ht="20.25" customHeight="1" x14ac:dyDescent="0.25">
      <c r="A25" s="57"/>
      <c r="B25" s="44"/>
      <c r="C25" s="44"/>
      <c r="D25" s="45"/>
      <c r="E25" s="43"/>
    </row>
    <row r="26" spans="1:5" ht="18.75" customHeight="1" x14ac:dyDescent="0.25">
      <c r="A26" s="57"/>
      <c r="B26" s="44"/>
      <c r="C26" s="44"/>
      <c r="D26" s="45"/>
      <c r="E26" s="43"/>
    </row>
    <row r="27" spans="1:5" x14ac:dyDescent="0.25">
      <c r="A27" s="58"/>
      <c r="B27" s="56"/>
      <c r="C27" s="56"/>
      <c r="D27" s="56"/>
    </row>
    <row r="28" spans="1:5" x14ac:dyDescent="0.3">
      <c r="A28" s="59"/>
      <c r="B28" s="59"/>
      <c r="C28" s="59"/>
      <c r="D28" s="59"/>
    </row>
    <row r="29" spans="1:5" x14ac:dyDescent="0.3">
      <c r="A29" s="59"/>
      <c r="B29" s="59"/>
      <c r="C29" s="59"/>
      <c r="D29" s="59"/>
    </row>
    <row r="30" spans="1:5" x14ac:dyDescent="0.3">
      <c r="A30" s="59"/>
      <c r="B30" s="59"/>
      <c r="C30" s="59"/>
      <c r="D30" s="59"/>
    </row>
    <row r="31" spans="1:5" x14ac:dyDescent="0.3">
      <c r="A31" s="59"/>
      <c r="B31" s="59"/>
      <c r="C31" s="59"/>
      <c r="D31" s="59"/>
    </row>
    <row r="32" spans="1:5" x14ac:dyDescent="0.3">
      <c r="A32" s="59"/>
      <c r="B32" s="59"/>
      <c r="C32" s="59"/>
      <c r="D32" s="59"/>
    </row>
    <row r="33" spans="1:4" x14ac:dyDescent="0.3">
      <c r="A33" s="59"/>
      <c r="B33" s="59"/>
      <c r="C33" s="59"/>
      <c r="D33" s="59"/>
    </row>
  </sheetData>
  <mergeCells count="6">
    <mergeCell ref="A5:A6"/>
    <mergeCell ref="B5:C5"/>
    <mergeCell ref="A1:C1"/>
    <mergeCell ref="A2:C2"/>
    <mergeCell ref="A3:C3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-0.249977111117893"/>
  </sheetPr>
  <dimension ref="A1:E44"/>
  <sheetViews>
    <sheetView zoomScaleNormal="100" workbookViewId="0">
      <selection activeCell="F21" sqref="F21"/>
    </sheetView>
  </sheetViews>
  <sheetFormatPr defaultColWidth="9" defaultRowHeight="18.75" x14ac:dyDescent="0.25"/>
  <cols>
    <col min="1" max="1" width="50.25" style="40" customWidth="1"/>
    <col min="2" max="2" width="14" style="40" customWidth="1"/>
    <col min="3" max="3" width="13.75" style="40" customWidth="1"/>
    <col min="4" max="4" width="18.875" style="40" customWidth="1"/>
    <col min="5" max="5" width="50.125" style="44" bestFit="1" customWidth="1"/>
    <col min="6" max="16384" width="9" style="40"/>
  </cols>
  <sheetData>
    <row r="1" spans="1:5" s="284" customFormat="1" ht="21" x14ac:dyDescent="0.35">
      <c r="A1" s="320">
        <v>11</v>
      </c>
      <c r="B1" s="320"/>
      <c r="C1" s="320"/>
      <c r="E1" s="23"/>
    </row>
    <row r="2" spans="1:5" ht="6" customHeight="1" x14ac:dyDescent="0.25"/>
    <row r="3" spans="1:5" ht="21" x14ac:dyDescent="0.25">
      <c r="A3" s="34" t="s">
        <v>1577</v>
      </c>
      <c r="B3" s="318"/>
      <c r="C3" s="318"/>
      <c r="D3" s="37" t="s">
        <v>1122</v>
      </c>
      <c r="E3" s="56" t="s">
        <v>920</v>
      </c>
    </row>
    <row r="4" spans="1:5" ht="19.899999999999999" customHeight="1" x14ac:dyDescent="0.25">
      <c r="A4" s="319"/>
      <c r="B4" s="318" t="s">
        <v>891</v>
      </c>
      <c r="C4" s="318"/>
      <c r="D4" s="37"/>
    </row>
    <row r="5" spans="1:5" ht="19.149999999999999" customHeight="1" x14ac:dyDescent="0.25">
      <c r="A5" s="319"/>
      <c r="B5" s="29">
        <v>2565</v>
      </c>
      <c r="C5" s="29">
        <v>2564</v>
      </c>
      <c r="D5" s="37"/>
    </row>
    <row r="6" spans="1:5" ht="24" customHeight="1" x14ac:dyDescent="0.25">
      <c r="A6" s="34" t="s">
        <v>58</v>
      </c>
      <c r="B6" s="198">
        <f>+W!AK23</f>
        <v>140000</v>
      </c>
      <c r="C6" s="199">
        <v>140000</v>
      </c>
      <c r="D6" s="51" t="s">
        <v>935</v>
      </c>
      <c r="E6" s="52" t="s">
        <v>936</v>
      </c>
    </row>
    <row r="7" spans="1:5" ht="25.5" customHeight="1" x14ac:dyDescent="0.25">
      <c r="A7" s="146" t="s">
        <v>59</v>
      </c>
      <c r="B7" s="73">
        <f>+W!AK24+W!AK26+W!AK28</f>
        <v>8636422.1500000004</v>
      </c>
      <c r="C7" s="70">
        <v>8150174.1500000004</v>
      </c>
      <c r="D7" s="21" t="s">
        <v>937</v>
      </c>
      <c r="E7" s="27" t="s">
        <v>938</v>
      </c>
    </row>
    <row r="8" spans="1:5" ht="22.5" customHeight="1" x14ac:dyDescent="0.25">
      <c r="A8" s="146" t="s">
        <v>1597</v>
      </c>
      <c r="B8" s="124">
        <f>-(W!AL25+W!AL27+W!AL29)</f>
        <v>-5561862.6500000004</v>
      </c>
      <c r="C8" s="124">
        <v>-5308503.59</v>
      </c>
      <c r="D8" s="21" t="s">
        <v>939</v>
      </c>
      <c r="E8" s="27" t="s">
        <v>940</v>
      </c>
    </row>
    <row r="9" spans="1:5" ht="24" customHeight="1" x14ac:dyDescent="0.25">
      <c r="A9" s="34" t="s">
        <v>60</v>
      </c>
      <c r="B9" s="200">
        <f>+B7+B8</f>
        <v>3074559.5</v>
      </c>
      <c r="C9" s="200">
        <f>+C7+C8</f>
        <v>2841670.5600000005</v>
      </c>
      <c r="D9" s="45"/>
      <c r="E9" s="46"/>
    </row>
    <row r="10" spans="1:5" ht="21.75" customHeight="1" x14ac:dyDescent="0.25">
      <c r="A10" s="88" t="s">
        <v>61</v>
      </c>
      <c r="B10" s="93">
        <f>+W!AK30+W!AK32+W!AK34+W!AK36+W!AK38+W!AK40+W!AK42</f>
        <v>1304530</v>
      </c>
      <c r="C10" s="125">
        <v>1064680</v>
      </c>
      <c r="D10" s="21" t="s">
        <v>1104</v>
      </c>
      <c r="E10" s="27" t="s">
        <v>1105</v>
      </c>
    </row>
    <row r="11" spans="1:5" ht="189" hidden="1" x14ac:dyDescent="0.25">
      <c r="A11" s="88"/>
      <c r="B11" s="23"/>
      <c r="C11" s="23"/>
      <c r="D11" s="21" t="s">
        <v>1102</v>
      </c>
      <c r="E11" s="27" t="s">
        <v>1103</v>
      </c>
    </row>
    <row r="12" spans="1:5" ht="168" hidden="1" x14ac:dyDescent="0.25">
      <c r="A12" s="96"/>
      <c r="B12" s="35"/>
      <c r="C12" s="35"/>
      <c r="D12" s="21" t="s">
        <v>1109</v>
      </c>
      <c r="E12" s="27" t="s">
        <v>1108</v>
      </c>
    </row>
    <row r="13" spans="1:5" ht="168" hidden="1" x14ac:dyDescent="0.25">
      <c r="A13" s="96"/>
      <c r="B13" s="35"/>
      <c r="C13" s="35"/>
      <c r="D13" s="21" t="s">
        <v>1106</v>
      </c>
      <c r="E13" s="27" t="s">
        <v>1107</v>
      </c>
    </row>
    <row r="14" spans="1:5" ht="21.75" customHeight="1" x14ac:dyDescent="0.25">
      <c r="A14" s="17" t="s">
        <v>1598</v>
      </c>
      <c r="B14" s="124">
        <f>-(+W!AL31+W!AL33+W!AL35+W!AL37+W!AL39+W!AL41+W!AL43)</f>
        <v>-803944.50999999989</v>
      </c>
      <c r="C14" s="124">
        <v>-658349.75</v>
      </c>
      <c r="D14" s="21" t="s">
        <v>1111</v>
      </c>
      <c r="E14" s="27" t="s">
        <v>1113</v>
      </c>
    </row>
    <row r="15" spans="1:5" ht="189" hidden="1" x14ac:dyDescent="0.35">
      <c r="A15" s="88"/>
      <c r="B15" s="195"/>
      <c r="C15" s="195"/>
      <c r="D15" s="86" t="s">
        <v>1112</v>
      </c>
      <c r="E15" s="27" t="s">
        <v>1110</v>
      </c>
    </row>
    <row r="16" spans="1:5" ht="22.5" customHeight="1" x14ac:dyDescent="0.25">
      <c r="A16" s="96" t="s">
        <v>62</v>
      </c>
      <c r="B16" s="190">
        <f>+B10+B14</f>
        <v>500585.49000000011</v>
      </c>
      <c r="C16" s="190">
        <f>+C10+C14</f>
        <v>406330.25</v>
      </c>
      <c r="D16" s="45"/>
      <c r="E16" s="43"/>
    </row>
    <row r="17" spans="1:5" ht="84" hidden="1" x14ac:dyDescent="0.25">
      <c r="A17" s="17" t="s">
        <v>63</v>
      </c>
      <c r="B17" s="16" t="s">
        <v>895</v>
      </c>
      <c r="C17" s="16" t="s">
        <v>895</v>
      </c>
      <c r="D17" s="21" t="s">
        <v>941</v>
      </c>
      <c r="E17" s="27" t="s">
        <v>942</v>
      </c>
    </row>
    <row r="18" spans="1:5" ht="63" hidden="1" x14ac:dyDescent="0.25">
      <c r="A18" s="17" t="s">
        <v>1599</v>
      </c>
      <c r="B18" s="31" t="s">
        <v>930</v>
      </c>
      <c r="C18" s="31" t="s">
        <v>930</v>
      </c>
      <c r="D18" s="51" t="s">
        <v>943</v>
      </c>
      <c r="E18" s="52" t="s">
        <v>944</v>
      </c>
    </row>
    <row r="19" spans="1:5" ht="18" hidden="1" customHeight="1" x14ac:dyDescent="0.25">
      <c r="A19" s="96" t="s">
        <v>64</v>
      </c>
      <c r="B19" s="201">
        <v>0</v>
      </c>
      <c r="C19" s="201">
        <v>0</v>
      </c>
      <c r="D19" s="45"/>
      <c r="E19" s="43"/>
    </row>
    <row r="20" spans="1:5" ht="18" hidden="1" customHeight="1" x14ac:dyDescent="0.25">
      <c r="A20" s="96" t="s">
        <v>65</v>
      </c>
      <c r="B20" s="201">
        <v>0</v>
      </c>
      <c r="C20" s="201">
        <v>0</v>
      </c>
      <c r="D20" s="87" t="s">
        <v>66</v>
      </c>
      <c r="E20" s="88" t="s">
        <v>65</v>
      </c>
    </row>
    <row r="21" spans="1:5" ht="21.75" thickBot="1" x14ac:dyDescent="0.3">
      <c r="A21" s="96" t="s">
        <v>67</v>
      </c>
      <c r="B21" s="94">
        <f>+B6+B9+B16+B19+B20</f>
        <v>3715144.99</v>
      </c>
      <c r="C21" s="94">
        <f>+C6+C9+C16+C19+C20</f>
        <v>3388000.8100000005</v>
      </c>
      <c r="D21" s="64"/>
      <c r="E21" s="65"/>
    </row>
    <row r="22" spans="1:5" ht="21.75" thickTop="1" x14ac:dyDescent="0.25">
      <c r="A22" s="96"/>
      <c r="B22" s="234"/>
      <c r="C22" s="234"/>
      <c r="D22" s="64"/>
      <c r="E22" s="65"/>
    </row>
    <row r="23" spans="1:5" ht="21" x14ac:dyDescent="0.3">
      <c r="A23" s="34" t="s">
        <v>1578</v>
      </c>
      <c r="B23" s="318"/>
      <c r="C23" s="318"/>
      <c r="D23" s="59"/>
    </row>
    <row r="24" spans="1:5" ht="18" customHeight="1" x14ac:dyDescent="0.3">
      <c r="A24" s="319"/>
      <c r="B24" s="318" t="s">
        <v>891</v>
      </c>
      <c r="C24" s="318"/>
      <c r="D24" s="59"/>
    </row>
    <row r="25" spans="1:5" ht="18" customHeight="1" x14ac:dyDescent="0.3">
      <c r="A25" s="319"/>
      <c r="B25" s="29">
        <v>2565</v>
      </c>
      <c r="C25" s="29">
        <v>2564</v>
      </c>
      <c r="D25" s="59"/>
    </row>
    <row r="26" spans="1:5" ht="21" x14ac:dyDescent="0.25">
      <c r="A26" s="88" t="s">
        <v>68</v>
      </c>
      <c r="B26" s="93">
        <f>+W!AK44</f>
        <v>43000883.030000001</v>
      </c>
      <c r="C26" s="125">
        <v>29996483.030000001</v>
      </c>
      <c r="D26" s="45" t="s">
        <v>69</v>
      </c>
      <c r="E26" s="43" t="s">
        <v>68</v>
      </c>
    </row>
    <row r="27" spans="1:5" ht="23.25" customHeight="1" x14ac:dyDescent="0.25">
      <c r="A27" s="146" t="s">
        <v>1600</v>
      </c>
      <c r="B27" s="124">
        <f>-W!AL45</f>
        <v>-17570491.550000001</v>
      </c>
      <c r="C27" s="124">
        <v>-13295427.960000001</v>
      </c>
      <c r="D27" s="45" t="s">
        <v>70</v>
      </c>
      <c r="E27" s="43" t="s">
        <v>71</v>
      </c>
    </row>
    <row r="28" spans="1:5" ht="21" x14ac:dyDescent="0.25">
      <c r="A28" s="96" t="s">
        <v>72</v>
      </c>
      <c r="B28" s="202">
        <f>+B26+B27</f>
        <v>25430391.48</v>
      </c>
      <c r="C28" s="202">
        <f>+C26+C27</f>
        <v>16701055.07</v>
      </c>
      <c r="D28" s="45"/>
      <c r="E28" s="43"/>
    </row>
    <row r="29" spans="1:5" ht="21" hidden="1" x14ac:dyDescent="0.25">
      <c r="A29" s="88" t="s">
        <v>73</v>
      </c>
      <c r="B29" s="23" t="s">
        <v>895</v>
      </c>
      <c r="C29" s="125" t="s">
        <v>895</v>
      </c>
      <c r="D29" s="45" t="s">
        <v>74</v>
      </c>
      <c r="E29" s="46" t="s">
        <v>73</v>
      </c>
    </row>
    <row r="30" spans="1:5" ht="21" hidden="1" x14ac:dyDescent="0.25">
      <c r="A30" s="88" t="s">
        <v>1601</v>
      </c>
      <c r="B30" s="195" t="s">
        <v>930</v>
      </c>
      <c r="C30" s="123" t="s">
        <v>930</v>
      </c>
      <c r="D30" s="45" t="s">
        <v>75</v>
      </c>
      <c r="E30" s="43" t="s">
        <v>76</v>
      </c>
    </row>
    <row r="31" spans="1:5" ht="21" hidden="1" x14ac:dyDescent="0.25">
      <c r="A31" s="96" t="s">
        <v>77</v>
      </c>
      <c r="B31" s="203" t="s">
        <v>895</v>
      </c>
      <c r="C31" s="202" t="s">
        <v>895</v>
      </c>
      <c r="D31" s="45"/>
      <c r="E31" s="43"/>
    </row>
    <row r="32" spans="1:5" ht="21" hidden="1" x14ac:dyDescent="0.25">
      <c r="A32" s="88" t="s">
        <v>78</v>
      </c>
      <c r="B32" s="23" t="s">
        <v>895</v>
      </c>
      <c r="C32" s="125" t="s">
        <v>895</v>
      </c>
      <c r="D32" s="45" t="s">
        <v>79</v>
      </c>
      <c r="E32" s="43" t="s">
        <v>78</v>
      </c>
    </row>
    <row r="33" spans="1:5" ht="21" hidden="1" x14ac:dyDescent="0.25">
      <c r="A33" s="88" t="s">
        <v>1602</v>
      </c>
      <c r="B33" s="195" t="s">
        <v>930</v>
      </c>
      <c r="C33" s="123" t="s">
        <v>930</v>
      </c>
      <c r="D33" s="45" t="s">
        <v>80</v>
      </c>
      <c r="E33" s="43" t="s">
        <v>81</v>
      </c>
    </row>
    <row r="34" spans="1:5" ht="21" hidden="1" x14ac:dyDescent="0.25">
      <c r="A34" s="96" t="s">
        <v>82</v>
      </c>
      <c r="B34" s="203" t="s">
        <v>895</v>
      </c>
      <c r="C34" s="202" t="s">
        <v>895</v>
      </c>
      <c r="D34" s="45"/>
      <c r="E34" s="43"/>
    </row>
    <row r="35" spans="1:5" ht="21" x14ac:dyDescent="0.25">
      <c r="A35" s="88" t="s">
        <v>83</v>
      </c>
      <c r="B35" s="93">
        <f>+W!AK46</f>
        <v>1334196.29</v>
      </c>
      <c r="C35" s="125">
        <v>1334196.29</v>
      </c>
      <c r="D35" s="45" t="s">
        <v>84</v>
      </c>
      <c r="E35" s="43" t="s">
        <v>83</v>
      </c>
    </row>
    <row r="36" spans="1:5" ht="21" x14ac:dyDescent="0.25">
      <c r="A36" s="88" t="s">
        <v>1603</v>
      </c>
      <c r="B36" s="124">
        <f>-W!AL47</f>
        <v>-317054.37</v>
      </c>
      <c r="C36" s="124">
        <v>-250344.56</v>
      </c>
      <c r="D36" s="45" t="s">
        <v>85</v>
      </c>
      <c r="E36" s="43" t="s">
        <v>86</v>
      </c>
    </row>
    <row r="37" spans="1:5" ht="21" x14ac:dyDescent="0.25">
      <c r="A37" s="96" t="s">
        <v>87</v>
      </c>
      <c r="B37" s="190">
        <f>+B35+B36</f>
        <v>1017141.92</v>
      </c>
      <c r="C37" s="204">
        <f>+C35+C36</f>
        <v>1083851.73</v>
      </c>
      <c r="D37" s="45"/>
      <c r="E37" s="43"/>
    </row>
    <row r="38" spans="1:5" ht="21" x14ac:dyDescent="0.25">
      <c r="A38" s="88" t="s">
        <v>88</v>
      </c>
      <c r="B38" s="93">
        <f>+W!AK48</f>
        <v>16028619.529999999</v>
      </c>
      <c r="C38" s="125">
        <v>14558619.529999999</v>
      </c>
      <c r="D38" s="64" t="s">
        <v>89</v>
      </c>
      <c r="E38" s="91" t="s">
        <v>88</v>
      </c>
    </row>
    <row r="39" spans="1:5" ht="21" hidden="1" x14ac:dyDescent="0.25">
      <c r="A39" s="88"/>
      <c r="B39" s="23"/>
      <c r="C39" s="125"/>
      <c r="D39" s="64" t="s">
        <v>94</v>
      </c>
      <c r="E39" s="65" t="s">
        <v>93</v>
      </c>
    </row>
    <row r="40" spans="1:5" ht="21" x14ac:dyDescent="0.25">
      <c r="A40" s="88" t="s">
        <v>1604</v>
      </c>
      <c r="B40" s="124">
        <f>-W!AL49</f>
        <v>-11825543.09</v>
      </c>
      <c r="C40" s="124">
        <v>-10955802.09</v>
      </c>
      <c r="D40" s="64" t="s">
        <v>90</v>
      </c>
      <c r="E40" s="91" t="s">
        <v>91</v>
      </c>
    </row>
    <row r="41" spans="1:5" ht="21" hidden="1" x14ac:dyDescent="0.25">
      <c r="A41" s="88"/>
      <c r="B41" s="195"/>
      <c r="C41" s="123"/>
    </row>
    <row r="42" spans="1:5" ht="21" x14ac:dyDescent="0.25">
      <c r="A42" s="96" t="s">
        <v>92</v>
      </c>
      <c r="B42" s="204">
        <f>+B38+B40</f>
        <v>4203076.4399999995</v>
      </c>
      <c r="C42" s="204">
        <f>+C38+C40</f>
        <v>3602817.4399999995</v>
      </c>
    </row>
    <row r="43" spans="1:5" ht="21.75" thickBot="1" x14ac:dyDescent="0.3">
      <c r="A43" s="96" t="s">
        <v>97</v>
      </c>
      <c r="B43" s="94">
        <f>+B28+B37+B42</f>
        <v>30650609.840000004</v>
      </c>
      <c r="C43" s="97">
        <f>+C28+C37+C42</f>
        <v>21387724.240000002</v>
      </c>
    </row>
    <row r="44" spans="1:5" ht="19.5" thickTop="1" x14ac:dyDescent="0.25"/>
  </sheetData>
  <mergeCells count="7">
    <mergeCell ref="A1:C1"/>
    <mergeCell ref="A24:A25"/>
    <mergeCell ref="B24:C24"/>
    <mergeCell ref="A4:A5"/>
    <mergeCell ref="B4:C4"/>
    <mergeCell ref="B3:C3"/>
    <mergeCell ref="B23:C23"/>
  </mergeCells>
  <pageMargins left="1.1811023622047245" right="0.78740157480314965" top="0.98425196850393704" bottom="0.78740157480314965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-0.249977111117893"/>
  </sheetPr>
  <dimension ref="A1:E35"/>
  <sheetViews>
    <sheetView zoomScaleNormal="100" workbookViewId="0">
      <selection activeCell="D7" sqref="D7:E21"/>
    </sheetView>
  </sheetViews>
  <sheetFormatPr defaultColWidth="9" defaultRowHeight="18.75" x14ac:dyDescent="0.25"/>
  <cols>
    <col min="1" max="1" width="46.625" style="40" customWidth="1"/>
    <col min="2" max="3" width="13.75" style="40" bestFit="1" customWidth="1"/>
    <col min="4" max="4" width="16.625" style="40" customWidth="1"/>
    <col min="5" max="5" width="42.125" style="44" customWidth="1"/>
    <col min="6" max="16384" width="9" style="40"/>
  </cols>
  <sheetData>
    <row r="1" spans="1:5" ht="21" x14ac:dyDescent="0.25">
      <c r="A1" s="317" t="str">
        <f>+L!A1</f>
        <v>เทศบาลตำบลหลักช้าง</v>
      </c>
      <c r="B1" s="317"/>
      <c r="C1" s="317"/>
      <c r="D1" s="29"/>
    </row>
    <row r="2" spans="1:5" ht="21" x14ac:dyDescent="0.25">
      <c r="A2" s="317" t="s">
        <v>919</v>
      </c>
      <c r="B2" s="317"/>
      <c r="C2" s="317"/>
      <c r="D2" s="29"/>
    </row>
    <row r="3" spans="1:5" ht="21" x14ac:dyDescent="0.25">
      <c r="A3" s="317" t="str">
        <f>+L!A3</f>
        <v>สำหรับปีสิ้นสุดวันที่ 30 กันยายน 2565</v>
      </c>
      <c r="B3" s="317"/>
      <c r="C3" s="317"/>
      <c r="D3" s="29"/>
    </row>
    <row r="4" spans="1:5" ht="21" x14ac:dyDescent="0.25">
      <c r="A4" s="34" t="s">
        <v>1578</v>
      </c>
      <c r="B4" s="318"/>
      <c r="C4" s="318"/>
      <c r="D4" s="37" t="s">
        <v>1122</v>
      </c>
      <c r="E4" s="56" t="s">
        <v>920</v>
      </c>
    </row>
    <row r="5" spans="1:5" ht="21" x14ac:dyDescent="0.25">
      <c r="A5" s="319"/>
      <c r="B5" s="318" t="s">
        <v>891</v>
      </c>
      <c r="C5" s="318"/>
      <c r="D5" s="37"/>
    </row>
    <row r="6" spans="1:5" ht="21" x14ac:dyDescent="0.25">
      <c r="A6" s="319"/>
      <c r="B6" s="29">
        <v>2565</v>
      </c>
      <c r="C6" s="29">
        <v>2564</v>
      </c>
      <c r="D6" s="37"/>
    </row>
    <row r="7" spans="1:5" ht="21" x14ac:dyDescent="0.25">
      <c r="A7" s="88" t="s">
        <v>68</v>
      </c>
      <c r="B7" s="93">
        <f>+W!AK44</f>
        <v>43000883.030000001</v>
      </c>
      <c r="C7" s="125">
        <v>29996483.030000001</v>
      </c>
      <c r="D7" s="45" t="s">
        <v>69</v>
      </c>
      <c r="E7" s="43" t="s">
        <v>68</v>
      </c>
    </row>
    <row r="8" spans="1:5" ht="24" customHeight="1" x14ac:dyDescent="0.25">
      <c r="A8" s="146" t="s">
        <v>1600</v>
      </c>
      <c r="B8" s="124">
        <f>-W!AL45</f>
        <v>-17570491.550000001</v>
      </c>
      <c r="C8" s="124">
        <v>-13295427.960000001</v>
      </c>
      <c r="D8" s="45" t="s">
        <v>70</v>
      </c>
      <c r="E8" s="43" t="s">
        <v>71</v>
      </c>
    </row>
    <row r="9" spans="1:5" ht="21" x14ac:dyDescent="0.25">
      <c r="A9" s="96" t="s">
        <v>72</v>
      </c>
      <c r="B9" s="202">
        <f>+B7+B8</f>
        <v>25430391.48</v>
      </c>
      <c r="C9" s="202">
        <f>+C7+C8</f>
        <v>16701055.07</v>
      </c>
      <c r="D9" s="45"/>
      <c r="E9" s="43"/>
    </row>
    <row r="10" spans="1:5" ht="21" hidden="1" x14ac:dyDescent="0.25">
      <c r="A10" s="88" t="s">
        <v>73</v>
      </c>
      <c r="B10" s="23" t="s">
        <v>895</v>
      </c>
      <c r="C10" s="125" t="s">
        <v>895</v>
      </c>
      <c r="D10" s="45" t="s">
        <v>74</v>
      </c>
      <c r="E10" s="46" t="s">
        <v>73</v>
      </c>
    </row>
    <row r="11" spans="1:5" ht="21" hidden="1" x14ac:dyDescent="0.25">
      <c r="A11" s="88" t="s">
        <v>1601</v>
      </c>
      <c r="B11" s="195" t="s">
        <v>930</v>
      </c>
      <c r="C11" s="123" t="s">
        <v>930</v>
      </c>
      <c r="D11" s="45" t="s">
        <v>75</v>
      </c>
      <c r="E11" s="43" t="s">
        <v>76</v>
      </c>
    </row>
    <row r="12" spans="1:5" ht="21" hidden="1" x14ac:dyDescent="0.25">
      <c r="A12" s="96" t="s">
        <v>77</v>
      </c>
      <c r="B12" s="203" t="s">
        <v>895</v>
      </c>
      <c r="C12" s="202" t="s">
        <v>895</v>
      </c>
      <c r="D12" s="45"/>
      <c r="E12" s="43"/>
    </row>
    <row r="13" spans="1:5" ht="21" hidden="1" x14ac:dyDescent="0.25">
      <c r="A13" s="88" t="s">
        <v>78</v>
      </c>
      <c r="B13" s="23" t="s">
        <v>895</v>
      </c>
      <c r="C13" s="125" t="s">
        <v>895</v>
      </c>
      <c r="D13" s="45" t="s">
        <v>79</v>
      </c>
      <c r="E13" s="43" t="s">
        <v>78</v>
      </c>
    </row>
    <row r="14" spans="1:5" ht="21" hidden="1" x14ac:dyDescent="0.25">
      <c r="A14" s="88" t="s">
        <v>1602</v>
      </c>
      <c r="B14" s="195" t="s">
        <v>930</v>
      </c>
      <c r="C14" s="123" t="s">
        <v>930</v>
      </c>
      <c r="D14" s="45" t="s">
        <v>80</v>
      </c>
      <c r="E14" s="43" t="s">
        <v>81</v>
      </c>
    </row>
    <row r="15" spans="1:5" ht="21" hidden="1" x14ac:dyDescent="0.25">
      <c r="A15" s="96" t="s">
        <v>82</v>
      </c>
      <c r="B15" s="203" t="s">
        <v>895</v>
      </c>
      <c r="C15" s="202" t="s">
        <v>895</v>
      </c>
      <c r="D15" s="45"/>
      <c r="E15" s="43"/>
    </row>
    <row r="16" spans="1:5" ht="21" x14ac:dyDescent="0.25">
      <c r="A16" s="88" t="s">
        <v>83</v>
      </c>
      <c r="B16" s="93">
        <f>+W!AK46</f>
        <v>1334196.29</v>
      </c>
      <c r="C16" s="125">
        <v>1334196.29</v>
      </c>
      <c r="D16" s="45" t="s">
        <v>84</v>
      </c>
      <c r="E16" s="43" t="s">
        <v>83</v>
      </c>
    </row>
    <row r="17" spans="1:5" ht="21" x14ac:dyDescent="0.25">
      <c r="A17" s="88" t="s">
        <v>1603</v>
      </c>
      <c r="B17" s="124">
        <f>-W!AL47</f>
        <v>-317054.37</v>
      </c>
      <c r="C17" s="124">
        <v>-250344.56</v>
      </c>
      <c r="D17" s="45" t="s">
        <v>85</v>
      </c>
      <c r="E17" s="43" t="s">
        <v>86</v>
      </c>
    </row>
    <row r="18" spans="1:5" ht="21" x14ac:dyDescent="0.25">
      <c r="A18" s="96" t="s">
        <v>87</v>
      </c>
      <c r="B18" s="190">
        <f>+B16+B17</f>
        <v>1017141.92</v>
      </c>
      <c r="C18" s="204">
        <f>+C16+C17</f>
        <v>1083851.73</v>
      </c>
      <c r="D18" s="45"/>
      <c r="E18" s="43"/>
    </row>
    <row r="19" spans="1:5" ht="21" x14ac:dyDescent="0.25">
      <c r="A19" s="88" t="s">
        <v>88</v>
      </c>
      <c r="B19" s="93">
        <f>+W!AK48</f>
        <v>16028619.529999999</v>
      </c>
      <c r="C19" s="125">
        <v>14558619.529999999</v>
      </c>
      <c r="D19" s="64" t="s">
        <v>89</v>
      </c>
      <c r="E19" s="91" t="s">
        <v>88</v>
      </c>
    </row>
    <row r="20" spans="1:5" ht="21" hidden="1" x14ac:dyDescent="0.25">
      <c r="A20" s="88"/>
      <c r="B20" s="23"/>
      <c r="C20" s="125"/>
      <c r="D20" s="64" t="s">
        <v>94</v>
      </c>
      <c r="E20" s="65" t="s">
        <v>93</v>
      </c>
    </row>
    <row r="21" spans="1:5" ht="21" x14ac:dyDescent="0.25">
      <c r="A21" s="88" t="s">
        <v>1604</v>
      </c>
      <c r="B21" s="205">
        <f>-W!AL49</f>
        <v>-11825543.09</v>
      </c>
      <c r="C21" s="205">
        <v>-10955802.09</v>
      </c>
      <c r="D21" s="64" t="s">
        <v>90</v>
      </c>
      <c r="E21" s="91" t="s">
        <v>91</v>
      </c>
    </row>
    <row r="22" spans="1:5" ht="21.95" hidden="1" customHeight="1" x14ac:dyDescent="0.25">
      <c r="A22" s="88"/>
      <c r="B22" s="195"/>
      <c r="C22" s="123"/>
      <c r="D22" s="64" t="s">
        <v>95</v>
      </c>
      <c r="E22" s="65" t="s">
        <v>96</v>
      </c>
    </row>
    <row r="23" spans="1:5" ht="21" x14ac:dyDescent="0.25">
      <c r="A23" s="96" t="s">
        <v>92</v>
      </c>
      <c r="B23" s="204">
        <f>+B19+B21</f>
        <v>4203076.4399999995</v>
      </c>
      <c r="C23" s="204">
        <f>+C19+C21</f>
        <v>3602817.4399999995</v>
      </c>
      <c r="D23" s="45"/>
      <c r="E23" s="43"/>
    </row>
    <row r="24" spans="1:5" ht="21.75" thickBot="1" x14ac:dyDescent="0.3">
      <c r="A24" s="96" t="s">
        <v>97</v>
      </c>
      <c r="B24" s="94">
        <f>+B9+B18+B23</f>
        <v>30650609.840000004</v>
      </c>
      <c r="C24" s="97">
        <f>+C9+C18+C23</f>
        <v>21387724.240000002</v>
      </c>
      <c r="D24" s="64"/>
      <c r="E24" s="65"/>
    </row>
    <row r="25" spans="1:5" ht="23.25" customHeight="1" thickTop="1" x14ac:dyDescent="0.25">
      <c r="A25" s="65"/>
      <c r="B25" s="44"/>
      <c r="C25" s="44"/>
      <c r="D25" s="44"/>
    </row>
    <row r="26" spans="1:5" ht="20.25" customHeight="1" x14ac:dyDescent="0.3">
      <c r="A26" s="59"/>
      <c r="B26" s="44"/>
      <c r="C26" s="44"/>
      <c r="D26" s="45"/>
      <c r="E26" s="43"/>
    </row>
    <row r="27" spans="1:5" ht="20.25" customHeight="1" x14ac:dyDescent="0.25">
      <c r="A27" s="57"/>
      <c r="B27" s="44"/>
      <c r="C27" s="44"/>
      <c r="D27" s="45"/>
      <c r="E27" s="43"/>
    </row>
    <row r="28" spans="1:5" ht="18.75" customHeight="1" x14ac:dyDescent="0.25">
      <c r="A28" s="57"/>
      <c r="B28" s="44"/>
      <c r="C28" s="44"/>
      <c r="D28" s="45"/>
      <c r="E28" s="43"/>
    </row>
    <row r="29" spans="1:5" x14ac:dyDescent="0.25">
      <c r="A29" s="58"/>
      <c r="B29" s="56"/>
      <c r="C29" s="56"/>
      <c r="D29" s="56"/>
    </row>
    <row r="30" spans="1:5" x14ac:dyDescent="0.3">
      <c r="A30" s="59"/>
      <c r="B30" s="59"/>
      <c r="C30" s="59"/>
      <c r="D30" s="59"/>
    </row>
    <row r="31" spans="1:5" x14ac:dyDescent="0.3">
      <c r="A31" s="59"/>
      <c r="B31" s="59"/>
      <c r="C31" s="59"/>
      <c r="D31" s="59"/>
    </row>
    <row r="32" spans="1:5" x14ac:dyDescent="0.3">
      <c r="A32" s="59"/>
      <c r="B32" s="59"/>
      <c r="C32" s="59"/>
      <c r="D32" s="59"/>
    </row>
    <row r="33" spans="1:4" x14ac:dyDescent="0.3">
      <c r="A33" s="59"/>
      <c r="B33" s="59"/>
      <c r="C33" s="59"/>
      <c r="D33" s="59"/>
    </row>
    <row r="34" spans="1:4" x14ac:dyDescent="0.3">
      <c r="A34" s="59"/>
      <c r="B34" s="59"/>
      <c r="C34" s="59"/>
      <c r="D34" s="59"/>
    </row>
    <row r="35" spans="1:4" x14ac:dyDescent="0.3">
      <c r="A35" s="59"/>
      <c r="B35" s="59"/>
      <c r="C35" s="59"/>
      <c r="D35" s="59"/>
    </row>
  </sheetData>
  <mergeCells count="6">
    <mergeCell ref="A1:C1"/>
    <mergeCell ref="A2:C2"/>
    <mergeCell ref="A3:C3"/>
    <mergeCell ref="B4:C4"/>
    <mergeCell ref="A5:A6"/>
    <mergeCell ref="B5:C5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-0.249977111117893"/>
  </sheetPr>
  <dimension ref="A1:E39"/>
  <sheetViews>
    <sheetView zoomScaleNormal="100" workbookViewId="0">
      <selection activeCell="E43" sqref="E43"/>
    </sheetView>
  </sheetViews>
  <sheetFormatPr defaultColWidth="9" defaultRowHeight="21" x14ac:dyDescent="0.35"/>
  <cols>
    <col min="1" max="1" width="46.125" style="12" customWidth="1"/>
    <col min="2" max="3" width="13.375" style="12" customWidth="1"/>
    <col min="4" max="4" width="16.625" style="12" customWidth="1"/>
    <col min="5" max="5" width="46.625" style="23" customWidth="1"/>
    <col min="6" max="16384" width="9" style="12"/>
  </cols>
  <sheetData>
    <row r="1" spans="1:5" s="284" customFormat="1" x14ac:dyDescent="0.35">
      <c r="A1" s="320">
        <v>12</v>
      </c>
      <c r="B1" s="320"/>
      <c r="C1" s="320"/>
      <c r="E1" s="23"/>
    </row>
    <row r="2" spans="1:5" s="284" customFormat="1" ht="15.75" customHeight="1" x14ac:dyDescent="0.35">
      <c r="A2" s="288"/>
      <c r="B2" s="288"/>
      <c r="C2" s="288"/>
      <c r="E2" s="23"/>
    </row>
    <row r="3" spans="1:5" x14ac:dyDescent="0.35">
      <c r="A3" s="34" t="s">
        <v>1579</v>
      </c>
      <c r="B3" s="318"/>
      <c r="C3" s="318"/>
      <c r="D3" s="29" t="s">
        <v>1122</v>
      </c>
      <c r="E3" s="35" t="s">
        <v>920</v>
      </c>
    </row>
    <row r="4" spans="1:5" x14ac:dyDescent="0.35">
      <c r="A4" s="319"/>
      <c r="B4" s="318" t="s">
        <v>891</v>
      </c>
      <c r="C4" s="318"/>
      <c r="D4" s="29"/>
    </row>
    <row r="5" spans="1:5" x14ac:dyDescent="0.35">
      <c r="A5" s="319"/>
      <c r="B5" s="29">
        <v>2565</v>
      </c>
      <c r="C5" s="29">
        <v>2564</v>
      </c>
      <c r="D5" s="29"/>
    </row>
    <row r="6" spans="1:5" ht="24" customHeight="1" x14ac:dyDescent="0.35">
      <c r="A6" s="146" t="s">
        <v>100</v>
      </c>
      <c r="B6" s="73">
        <f>+W!AL50</f>
        <v>5671300</v>
      </c>
      <c r="C6" s="70">
        <v>97771.3</v>
      </c>
      <c r="D6" s="51" t="s">
        <v>945</v>
      </c>
      <c r="E6" s="52" t="s">
        <v>946</v>
      </c>
    </row>
    <row r="7" spans="1:5" ht="23.25" customHeight="1" x14ac:dyDescent="0.35">
      <c r="A7" s="146" t="s">
        <v>1027</v>
      </c>
      <c r="B7" s="73">
        <f>+W!AL51</f>
        <v>1200</v>
      </c>
      <c r="C7" s="70">
        <v>11272.45</v>
      </c>
      <c r="D7" s="21" t="s">
        <v>1076</v>
      </c>
      <c r="E7" s="27" t="s">
        <v>1077</v>
      </c>
    </row>
    <row r="8" spans="1:5" hidden="1" x14ac:dyDescent="0.35">
      <c r="A8" s="146" t="s">
        <v>101</v>
      </c>
      <c r="B8" s="23">
        <v>0</v>
      </c>
      <c r="C8" s="125" t="s">
        <v>895</v>
      </c>
      <c r="D8" s="87" t="s">
        <v>102</v>
      </c>
      <c r="E8" s="88" t="s">
        <v>103</v>
      </c>
    </row>
    <row r="9" spans="1:5" ht="42" hidden="1" x14ac:dyDescent="0.35">
      <c r="A9" s="146" t="s">
        <v>104</v>
      </c>
      <c r="B9" s="16">
        <v>0</v>
      </c>
      <c r="C9" s="70" t="s">
        <v>895</v>
      </c>
      <c r="D9" s="51" t="s">
        <v>947</v>
      </c>
      <c r="E9" s="92" t="s">
        <v>948</v>
      </c>
    </row>
    <row r="10" spans="1:5" hidden="1" x14ac:dyDescent="0.35">
      <c r="A10" s="146" t="s">
        <v>106</v>
      </c>
      <c r="B10" s="23">
        <v>0</v>
      </c>
      <c r="C10" s="125" t="s">
        <v>895</v>
      </c>
      <c r="D10" s="87" t="s">
        <v>107</v>
      </c>
      <c r="E10" s="88" t="s">
        <v>106</v>
      </c>
    </row>
    <row r="11" spans="1:5" x14ac:dyDescent="0.35">
      <c r="A11" s="146" t="s">
        <v>108</v>
      </c>
      <c r="B11" s="93">
        <f>+W!AL52</f>
        <v>104733.72</v>
      </c>
      <c r="C11" s="125">
        <v>85343.27</v>
      </c>
      <c r="D11" s="87" t="s">
        <v>109</v>
      </c>
      <c r="E11" s="88" t="s">
        <v>108</v>
      </c>
    </row>
    <row r="12" spans="1:5" ht="23.25" customHeight="1" x14ac:dyDescent="0.35">
      <c r="A12" s="146" t="s">
        <v>110</v>
      </c>
      <c r="B12" s="73">
        <f>+W!AL53+W!AL54+W!AL55+W!AL56</f>
        <v>21192.89</v>
      </c>
      <c r="C12" s="70">
        <v>9451.15</v>
      </c>
      <c r="D12" s="21" t="s">
        <v>949</v>
      </c>
      <c r="E12" s="27" t="s">
        <v>950</v>
      </c>
    </row>
    <row r="13" spans="1:5" hidden="1" x14ac:dyDescent="0.35">
      <c r="A13" s="146" t="s">
        <v>111</v>
      </c>
      <c r="B13" s="23">
        <v>0</v>
      </c>
      <c r="C13" s="125" t="s">
        <v>895</v>
      </c>
      <c r="D13" s="87" t="s">
        <v>112</v>
      </c>
      <c r="E13" s="88" t="s">
        <v>111</v>
      </c>
    </row>
    <row r="14" spans="1:5" hidden="1" x14ac:dyDescent="0.35">
      <c r="A14" s="146" t="s">
        <v>113</v>
      </c>
      <c r="B14" s="23">
        <v>0</v>
      </c>
      <c r="C14" s="125" t="s">
        <v>895</v>
      </c>
      <c r="D14" s="87" t="s">
        <v>114</v>
      </c>
      <c r="E14" s="88" t="s">
        <v>113</v>
      </c>
    </row>
    <row r="15" spans="1:5" ht="24" customHeight="1" x14ac:dyDescent="0.35">
      <c r="A15" s="146" t="s">
        <v>115</v>
      </c>
      <c r="B15" s="95">
        <f>+W!AL57+W!AL58</f>
        <v>41999.75</v>
      </c>
      <c r="C15" s="71">
        <v>29851.96</v>
      </c>
      <c r="D15" s="51" t="s">
        <v>951</v>
      </c>
      <c r="E15" s="92" t="s">
        <v>952</v>
      </c>
    </row>
    <row r="16" spans="1:5" ht="21.75" thickBot="1" x14ac:dyDescent="0.4">
      <c r="A16" s="34" t="s">
        <v>105</v>
      </c>
      <c r="B16" s="94">
        <f>+B6+B7+B8+B9+B10+B11+B12+B13+B14+B15</f>
        <v>5840426.3599999994</v>
      </c>
      <c r="C16" s="97">
        <f>SUM(C6:C15)</f>
        <v>233690.13</v>
      </c>
      <c r="D16" s="87"/>
      <c r="E16" s="28"/>
    </row>
    <row r="17" spans="1:5" ht="18" customHeight="1" thickTop="1" x14ac:dyDescent="0.35">
      <c r="A17" s="88"/>
      <c r="B17" s="23"/>
      <c r="C17" s="23"/>
      <c r="D17" s="87"/>
      <c r="E17" s="88"/>
    </row>
    <row r="18" spans="1:5" x14ac:dyDescent="0.35">
      <c r="A18" s="34" t="s">
        <v>1580</v>
      </c>
      <c r="B18" s="318"/>
      <c r="C18" s="318"/>
      <c r="D18" s="87"/>
      <c r="E18" s="88"/>
    </row>
    <row r="19" spans="1:5" ht="18" customHeight="1" x14ac:dyDescent="0.35">
      <c r="A19" s="319"/>
      <c r="B19" s="318" t="s">
        <v>891</v>
      </c>
      <c r="C19" s="318"/>
      <c r="D19" s="87"/>
      <c r="E19" s="88"/>
    </row>
    <row r="20" spans="1:5" ht="18" customHeight="1" x14ac:dyDescent="0.35">
      <c r="A20" s="319"/>
      <c r="B20" s="29">
        <v>2565</v>
      </c>
      <c r="C20" s="29">
        <v>2564</v>
      </c>
      <c r="D20" s="87"/>
      <c r="E20" s="88"/>
    </row>
    <row r="21" spans="1:5" ht="21.75" customHeight="1" x14ac:dyDescent="0.35">
      <c r="A21" s="146" t="s">
        <v>116</v>
      </c>
      <c r="B21" s="93">
        <f>+W!AL59</f>
        <v>1743000</v>
      </c>
      <c r="C21" s="125">
        <v>0</v>
      </c>
      <c r="D21" s="45" t="s">
        <v>117</v>
      </c>
      <c r="E21" s="43" t="s">
        <v>116</v>
      </c>
    </row>
    <row r="22" spans="1:5" hidden="1" x14ac:dyDescent="0.35">
      <c r="A22" s="146" t="s">
        <v>118</v>
      </c>
      <c r="B22" s="23" t="s">
        <v>895</v>
      </c>
      <c r="C22" s="23">
        <v>0</v>
      </c>
      <c r="D22" s="87"/>
      <c r="E22" s="88"/>
    </row>
    <row r="23" spans="1:5" ht="18" hidden="1" customHeight="1" x14ac:dyDescent="0.35">
      <c r="A23" s="146" t="s">
        <v>120</v>
      </c>
      <c r="B23" s="23" t="s">
        <v>895</v>
      </c>
      <c r="C23" s="23">
        <v>0</v>
      </c>
      <c r="D23" s="13"/>
      <c r="E23" s="12"/>
    </row>
    <row r="24" spans="1:5" hidden="1" x14ac:dyDescent="0.35">
      <c r="A24" s="88" t="s">
        <v>122</v>
      </c>
      <c r="B24" s="23" t="s">
        <v>895</v>
      </c>
      <c r="C24" s="23">
        <v>0</v>
      </c>
      <c r="D24" s="21"/>
      <c r="E24" s="27"/>
    </row>
    <row r="25" spans="1:5" ht="23.25" hidden="1" customHeight="1" x14ac:dyDescent="0.35">
      <c r="A25" s="146" t="s">
        <v>124</v>
      </c>
      <c r="B25" s="195" t="s">
        <v>895</v>
      </c>
      <c r="C25" s="195">
        <v>0</v>
      </c>
      <c r="D25" s="23"/>
    </row>
    <row r="26" spans="1:5" ht="22.5" customHeight="1" thickBot="1" x14ac:dyDescent="0.4">
      <c r="A26" s="34" t="s">
        <v>1075</v>
      </c>
      <c r="B26" s="192">
        <f>SUM(B21:B25)</f>
        <v>1743000</v>
      </c>
      <c r="C26" s="192">
        <f>SUM(C21:C25)</f>
        <v>0</v>
      </c>
      <c r="D26" s="87"/>
      <c r="E26" s="88"/>
    </row>
    <row r="27" spans="1:5" ht="20.25" customHeight="1" thickTop="1" x14ac:dyDescent="0.35">
      <c r="A27" s="27"/>
      <c r="B27" s="23"/>
      <c r="C27" s="23"/>
      <c r="D27" s="87"/>
      <c r="E27" s="88"/>
    </row>
    <row r="28" spans="1:5" x14ac:dyDescent="0.35">
      <c r="A28" s="34" t="s">
        <v>1605</v>
      </c>
      <c r="B28" s="318"/>
      <c r="C28" s="318"/>
      <c r="D28" s="87"/>
      <c r="E28" s="88"/>
    </row>
    <row r="29" spans="1:5" x14ac:dyDescent="0.35">
      <c r="A29" s="319"/>
      <c r="B29" s="318" t="s">
        <v>891</v>
      </c>
      <c r="C29" s="318"/>
      <c r="D29" s="35"/>
    </row>
    <row r="30" spans="1:5" x14ac:dyDescent="0.35">
      <c r="A30" s="319"/>
      <c r="B30" s="29">
        <v>2565</v>
      </c>
      <c r="C30" s="29">
        <v>2564</v>
      </c>
    </row>
    <row r="31" spans="1:5" hidden="1" x14ac:dyDescent="0.35">
      <c r="A31" s="88" t="s">
        <v>127</v>
      </c>
      <c r="B31" s="23" t="s">
        <v>895</v>
      </c>
      <c r="C31" s="23" t="s">
        <v>895</v>
      </c>
    </row>
    <row r="32" spans="1:5" hidden="1" x14ac:dyDescent="0.35">
      <c r="A32" s="27" t="s">
        <v>130</v>
      </c>
      <c r="B32" s="23" t="s">
        <v>895</v>
      </c>
      <c r="C32" s="23" t="s">
        <v>895</v>
      </c>
    </row>
    <row r="33" spans="1:5" x14ac:dyDescent="0.35">
      <c r="A33" s="27" t="s">
        <v>132</v>
      </c>
      <c r="B33" s="70">
        <v>0</v>
      </c>
      <c r="C33" s="70">
        <v>6775</v>
      </c>
      <c r="D33" s="228" t="s">
        <v>954</v>
      </c>
      <c r="E33" s="146" t="s">
        <v>955</v>
      </c>
    </row>
    <row r="34" spans="1:5" x14ac:dyDescent="0.35">
      <c r="A34" s="17" t="s">
        <v>133</v>
      </c>
      <c r="B34" s="73">
        <f>+W!AL60</f>
        <v>10000</v>
      </c>
      <c r="C34" s="70">
        <v>14595.22</v>
      </c>
      <c r="D34" s="238" t="s">
        <v>956</v>
      </c>
      <c r="E34" s="28" t="s">
        <v>957</v>
      </c>
    </row>
    <row r="35" spans="1:5" x14ac:dyDescent="0.35">
      <c r="A35" s="88" t="s">
        <v>134</v>
      </c>
      <c r="B35" s="93">
        <f>+W!AL61</f>
        <v>355363</v>
      </c>
      <c r="C35" s="125">
        <v>101925</v>
      </c>
      <c r="D35" s="238" t="s">
        <v>135</v>
      </c>
      <c r="E35" s="28" t="s">
        <v>136</v>
      </c>
    </row>
    <row r="36" spans="1:5" hidden="1" x14ac:dyDescent="0.35">
      <c r="A36" s="88" t="s">
        <v>137</v>
      </c>
      <c r="B36" s="23" t="s">
        <v>895</v>
      </c>
      <c r="C36" s="23" t="s">
        <v>895</v>
      </c>
    </row>
    <row r="37" spans="1:5" hidden="1" x14ac:dyDescent="0.35">
      <c r="A37" s="17" t="s">
        <v>140</v>
      </c>
      <c r="B37" s="31" t="s">
        <v>895</v>
      </c>
      <c r="C37" s="31" t="s">
        <v>895</v>
      </c>
    </row>
    <row r="38" spans="1:5" ht="21.75" thickBot="1" x14ac:dyDescent="0.4">
      <c r="A38" s="96" t="s">
        <v>1078</v>
      </c>
      <c r="B38" s="72">
        <f>SUM(B31:B37)</f>
        <v>365363</v>
      </c>
      <c r="C38" s="72">
        <f>SUM(C31:C37)</f>
        <v>123295.22</v>
      </c>
    </row>
    <row r="39" spans="1:5" ht="21.75" thickTop="1" x14ac:dyDescent="0.35"/>
  </sheetData>
  <mergeCells count="10">
    <mergeCell ref="B3:C3"/>
    <mergeCell ref="A4:A5"/>
    <mergeCell ref="B4:C4"/>
    <mergeCell ref="A1:C1"/>
    <mergeCell ref="B18:C18"/>
    <mergeCell ref="A19:A20"/>
    <mergeCell ref="B19:C19"/>
    <mergeCell ref="B28:C28"/>
    <mergeCell ref="A29:A30"/>
    <mergeCell ref="B29:C29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 tint="-0.249977111117893"/>
  </sheetPr>
  <dimension ref="A1:E37"/>
  <sheetViews>
    <sheetView workbookViewId="0">
      <selection activeCell="D7" sqref="D7:E7"/>
    </sheetView>
  </sheetViews>
  <sheetFormatPr defaultColWidth="9" defaultRowHeight="18.75" x14ac:dyDescent="0.25"/>
  <cols>
    <col min="1" max="1" width="49" style="40" customWidth="1"/>
    <col min="2" max="2" width="14" style="40" customWidth="1"/>
    <col min="3" max="3" width="11.875" style="40" customWidth="1"/>
    <col min="4" max="4" width="16.625" style="40" customWidth="1"/>
    <col min="5" max="5" width="30.125" style="44" customWidth="1"/>
    <col min="6" max="16384" width="9" style="40"/>
  </cols>
  <sheetData>
    <row r="1" spans="1:5" ht="21" x14ac:dyDescent="0.25">
      <c r="A1" s="317" t="str">
        <f>+L!A1</f>
        <v>เทศบาลตำบลหลักช้าง</v>
      </c>
      <c r="B1" s="317"/>
      <c r="C1" s="317"/>
      <c r="D1" s="29"/>
    </row>
    <row r="2" spans="1:5" ht="21" x14ac:dyDescent="0.25">
      <c r="A2" s="317" t="s">
        <v>919</v>
      </c>
      <c r="B2" s="317"/>
      <c r="C2" s="317"/>
      <c r="D2" s="29"/>
    </row>
    <row r="3" spans="1:5" ht="21" x14ac:dyDescent="0.25">
      <c r="A3" s="317" t="str">
        <f>+L!A3</f>
        <v>สำหรับปีสิ้นสุดวันที่ 30 กันยายน 2565</v>
      </c>
      <c r="B3" s="317"/>
      <c r="C3" s="317"/>
      <c r="D3" s="29"/>
    </row>
    <row r="4" spans="1:5" ht="21" x14ac:dyDescent="0.25">
      <c r="A4" s="34" t="s">
        <v>1580</v>
      </c>
      <c r="B4" s="318"/>
      <c r="C4" s="318"/>
      <c r="D4" s="37" t="s">
        <v>1122</v>
      </c>
      <c r="E4" s="56" t="s">
        <v>920</v>
      </c>
    </row>
    <row r="5" spans="1:5" ht="21" x14ac:dyDescent="0.25">
      <c r="A5" s="319" t="s">
        <v>920</v>
      </c>
      <c r="B5" s="318" t="s">
        <v>891</v>
      </c>
      <c r="C5" s="318"/>
      <c r="D5" s="37"/>
    </row>
    <row r="6" spans="1:5" ht="21" x14ac:dyDescent="0.25">
      <c r="A6" s="319"/>
      <c r="B6" s="29">
        <v>2565</v>
      </c>
      <c r="C6" s="29">
        <v>2564</v>
      </c>
      <c r="D6" s="37"/>
    </row>
    <row r="7" spans="1:5" ht="21" x14ac:dyDescent="0.25">
      <c r="A7" s="146" t="s">
        <v>116</v>
      </c>
      <c r="B7" s="93">
        <f>+W!AL59</f>
        <v>1743000</v>
      </c>
      <c r="C7" s="125">
        <v>0</v>
      </c>
      <c r="D7" s="45" t="s">
        <v>117</v>
      </c>
      <c r="E7" s="43" t="s">
        <v>116</v>
      </c>
    </row>
    <row r="8" spans="1:5" ht="21" hidden="1" x14ac:dyDescent="0.25">
      <c r="A8" s="146" t="s">
        <v>118</v>
      </c>
      <c r="B8" s="23" t="s">
        <v>895</v>
      </c>
      <c r="C8" s="23">
        <v>0</v>
      </c>
      <c r="D8" s="45" t="s">
        <v>119</v>
      </c>
      <c r="E8" s="43" t="s">
        <v>118</v>
      </c>
    </row>
    <row r="9" spans="1:5" ht="21" hidden="1" x14ac:dyDescent="0.25">
      <c r="A9" s="146" t="s">
        <v>120</v>
      </c>
      <c r="B9" s="23" t="s">
        <v>895</v>
      </c>
      <c r="C9" s="23">
        <v>0</v>
      </c>
      <c r="D9" s="45" t="s">
        <v>121</v>
      </c>
      <c r="E9" s="43" t="s">
        <v>120</v>
      </c>
    </row>
    <row r="10" spans="1:5" ht="21" hidden="1" x14ac:dyDescent="0.25">
      <c r="A10" s="88" t="s">
        <v>122</v>
      </c>
      <c r="B10" s="23" t="s">
        <v>895</v>
      </c>
      <c r="C10" s="23">
        <v>0</v>
      </c>
      <c r="D10" s="64" t="s">
        <v>123</v>
      </c>
      <c r="E10" s="43" t="s">
        <v>122</v>
      </c>
    </row>
    <row r="11" spans="1:5" ht="21" hidden="1" x14ac:dyDescent="0.25">
      <c r="A11" s="146" t="s">
        <v>124</v>
      </c>
      <c r="B11" s="195" t="s">
        <v>895</v>
      </c>
      <c r="C11" s="195">
        <v>0</v>
      </c>
      <c r="D11" s="45" t="s">
        <v>125</v>
      </c>
      <c r="E11" s="43" t="s">
        <v>126</v>
      </c>
    </row>
    <row r="12" spans="1:5" ht="21.75" thickBot="1" x14ac:dyDescent="0.3">
      <c r="A12" s="34" t="s">
        <v>1075</v>
      </c>
      <c r="B12" s="94">
        <f>SUM(B7:B11)</f>
        <v>1743000</v>
      </c>
      <c r="C12" s="94">
        <f>SUM(C7:C11)</f>
        <v>0</v>
      </c>
      <c r="D12" s="64"/>
      <c r="E12" s="65"/>
    </row>
    <row r="13" spans="1:5" ht="15" customHeight="1" thickTop="1" x14ac:dyDescent="0.25">
      <c r="A13" s="63"/>
      <c r="B13" s="56"/>
      <c r="C13" s="56"/>
      <c r="D13" s="45"/>
      <c r="E13" s="43"/>
    </row>
    <row r="14" spans="1:5" ht="15.75" customHeight="1" x14ac:dyDescent="0.25">
      <c r="A14" s="43"/>
      <c r="B14" s="44"/>
      <c r="C14" s="44"/>
      <c r="D14" s="45"/>
      <c r="E14" s="46"/>
    </row>
    <row r="15" spans="1:5" ht="15.75" customHeight="1" x14ac:dyDescent="0.25">
      <c r="A15" s="43"/>
      <c r="B15" s="44"/>
      <c r="C15" s="44"/>
      <c r="D15" s="45"/>
      <c r="E15" s="43"/>
    </row>
    <row r="16" spans="1:5" ht="18" customHeight="1" x14ac:dyDescent="0.25">
      <c r="A16" s="43"/>
      <c r="B16" s="44"/>
      <c r="C16" s="44"/>
      <c r="D16" s="45"/>
      <c r="E16" s="43"/>
    </row>
    <row r="17" spans="1:5" ht="18" customHeight="1" x14ac:dyDescent="0.25">
      <c r="A17" s="43"/>
      <c r="B17" s="44"/>
      <c r="C17" s="44"/>
      <c r="D17" s="45"/>
      <c r="E17" s="43"/>
    </row>
    <row r="18" spans="1:5" x14ac:dyDescent="0.25">
      <c r="A18" s="43"/>
      <c r="B18" s="44"/>
      <c r="C18" s="44"/>
      <c r="D18" s="45"/>
      <c r="E18" s="46"/>
    </row>
    <row r="19" spans="1:5" ht="18" customHeight="1" x14ac:dyDescent="0.25">
      <c r="A19" s="43"/>
      <c r="B19" s="44"/>
      <c r="C19" s="44"/>
      <c r="D19" s="45"/>
      <c r="E19" s="43"/>
    </row>
    <row r="20" spans="1:5" ht="18" customHeight="1" x14ac:dyDescent="0.25">
      <c r="A20" s="43"/>
      <c r="B20" s="44"/>
      <c r="C20" s="44"/>
      <c r="D20" s="45"/>
      <c r="E20" s="43"/>
    </row>
    <row r="21" spans="1:5" ht="18" customHeight="1" x14ac:dyDescent="0.25">
      <c r="A21" s="43"/>
      <c r="B21" s="44"/>
      <c r="C21" s="44"/>
      <c r="D21" s="45"/>
      <c r="E21" s="43"/>
    </row>
    <row r="22" spans="1:5" ht="18" customHeight="1" x14ac:dyDescent="0.25">
      <c r="A22" s="43"/>
      <c r="B22" s="44"/>
      <c r="C22" s="44"/>
      <c r="D22" s="45"/>
      <c r="E22" s="43"/>
    </row>
    <row r="23" spans="1:5" x14ac:dyDescent="0.25">
      <c r="A23" s="43"/>
      <c r="B23" s="44"/>
      <c r="C23" s="44"/>
      <c r="D23" s="64"/>
      <c r="E23" s="65"/>
    </row>
    <row r="24" spans="1:5" x14ac:dyDescent="0.25">
      <c r="A24" s="43"/>
      <c r="B24" s="44"/>
      <c r="C24" s="44"/>
      <c r="D24" s="45"/>
      <c r="E24" s="43"/>
    </row>
    <row r="25" spans="1:5" ht="18" customHeight="1" x14ac:dyDescent="0.3">
      <c r="A25" s="43"/>
      <c r="B25" s="44"/>
      <c r="C25" s="44"/>
      <c r="D25" s="66"/>
      <c r="E25" s="59"/>
    </row>
    <row r="26" spans="1:5" ht="246.75" customHeight="1" x14ac:dyDescent="0.25">
      <c r="A26" s="43"/>
      <c r="B26" s="44"/>
      <c r="C26" s="44"/>
      <c r="D26" s="48"/>
      <c r="E26" s="57"/>
    </row>
    <row r="27" spans="1:5" ht="23.25" customHeight="1" x14ac:dyDescent="0.25">
      <c r="A27" s="65"/>
      <c r="B27" s="44"/>
      <c r="C27" s="44"/>
      <c r="D27" s="44"/>
    </row>
    <row r="28" spans="1:5" ht="20.25" customHeight="1" x14ac:dyDescent="0.3">
      <c r="A28" s="59"/>
      <c r="B28" s="44"/>
      <c r="C28" s="44"/>
      <c r="D28" s="45"/>
      <c r="E28" s="43"/>
    </row>
    <row r="29" spans="1:5" ht="20.25" customHeight="1" x14ac:dyDescent="0.25">
      <c r="A29" s="57"/>
      <c r="B29" s="44"/>
      <c r="C29" s="44"/>
      <c r="D29" s="45"/>
      <c r="E29" s="43"/>
    </row>
    <row r="30" spans="1:5" ht="18.75" customHeight="1" x14ac:dyDescent="0.25">
      <c r="A30" s="57"/>
      <c r="B30" s="44"/>
      <c r="C30" s="44"/>
      <c r="D30" s="45"/>
      <c r="E30" s="43"/>
    </row>
    <row r="31" spans="1:5" x14ac:dyDescent="0.25">
      <c r="A31" s="58"/>
      <c r="B31" s="56"/>
      <c r="C31" s="56"/>
      <c r="D31" s="56"/>
    </row>
    <row r="32" spans="1:5" x14ac:dyDescent="0.3">
      <c r="A32" s="59"/>
      <c r="B32" s="59"/>
      <c r="C32" s="59"/>
      <c r="D32" s="59"/>
    </row>
    <row r="33" spans="1:4" x14ac:dyDescent="0.3">
      <c r="A33" s="59"/>
      <c r="B33" s="59"/>
      <c r="C33" s="59"/>
      <c r="D33" s="59"/>
    </row>
    <row r="34" spans="1:4" x14ac:dyDescent="0.3">
      <c r="A34" s="59"/>
      <c r="B34" s="59"/>
      <c r="C34" s="59"/>
      <c r="D34" s="59"/>
    </row>
    <row r="35" spans="1:4" x14ac:dyDescent="0.3">
      <c r="A35" s="59"/>
      <c r="B35" s="59"/>
      <c r="C35" s="59"/>
      <c r="D35" s="59"/>
    </row>
    <row r="36" spans="1:4" x14ac:dyDescent="0.3">
      <c r="A36" s="59"/>
      <c r="B36" s="59"/>
      <c r="C36" s="59"/>
      <c r="D36" s="59"/>
    </row>
    <row r="37" spans="1:4" x14ac:dyDescent="0.3">
      <c r="A37" s="59"/>
      <c r="B37" s="59"/>
      <c r="C37" s="59"/>
      <c r="D37" s="59"/>
    </row>
  </sheetData>
  <mergeCells count="6">
    <mergeCell ref="A1:C1"/>
    <mergeCell ref="A2:C2"/>
    <mergeCell ref="A3:C3"/>
    <mergeCell ref="B4:C4"/>
    <mergeCell ref="A5:A6"/>
    <mergeCell ref="B5:C5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70C0"/>
  </sheetPr>
  <dimension ref="A1:E24"/>
  <sheetViews>
    <sheetView workbookViewId="0">
      <selection activeCell="D9" sqref="D9:E11"/>
    </sheetView>
  </sheetViews>
  <sheetFormatPr defaultColWidth="9" defaultRowHeight="21" x14ac:dyDescent="0.35"/>
  <cols>
    <col min="1" max="1" width="47.75" style="12" customWidth="1"/>
    <col min="2" max="3" width="12.875" style="12" customWidth="1"/>
    <col min="4" max="4" width="16.625" style="12" customWidth="1"/>
    <col min="5" max="5" width="46" style="23" bestFit="1" customWidth="1"/>
    <col min="6" max="16384" width="9" style="12"/>
  </cols>
  <sheetData>
    <row r="1" spans="1:5" x14ac:dyDescent="0.35">
      <c r="A1" s="317" t="str">
        <f>+L!A1</f>
        <v>เทศบาลตำบลหลักช้าง</v>
      </c>
      <c r="B1" s="317"/>
      <c r="C1" s="317"/>
      <c r="D1" s="29"/>
    </row>
    <row r="2" spans="1:5" x14ac:dyDescent="0.35">
      <c r="A2" s="317" t="s">
        <v>919</v>
      </c>
      <c r="B2" s="317"/>
      <c r="C2" s="317"/>
      <c r="D2" s="29"/>
    </row>
    <row r="3" spans="1:5" x14ac:dyDescent="0.35">
      <c r="A3" s="317" t="str">
        <f>+L!A3</f>
        <v>สำหรับปีสิ้นสุดวันที่ 30 กันยายน 2565</v>
      </c>
      <c r="B3" s="317"/>
      <c r="C3" s="317"/>
      <c r="D3" s="29"/>
    </row>
    <row r="4" spans="1:5" x14ac:dyDescent="0.35">
      <c r="A4" s="34" t="s">
        <v>1605</v>
      </c>
      <c r="B4" s="318"/>
      <c r="C4" s="318"/>
      <c r="D4" s="29" t="s">
        <v>1122</v>
      </c>
      <c r="E4" s="35" t="s">
        <v>920</v>
      </c>
    </row>
    <row r="5" spans="1:5" x14ac:dyDescent="0.35">
      <c r="A5" s="319"/>
      <c r="B5" s="318" t="s">
        <v>891</v>
      </c>
      <c r="C5" s="318"/>
      <c r="D5" s="29"/>
    </row>
    <row r="6" spans="1:5" x14ac:dyDescent="0.35">
      <c r="A6" s="319"/>
      <c r="B6" s="29">
        <v>2565</v>
      </c>
      <c r="C6" s="29">
        <v>2564</v>
      </c>
      <c r="D6" s="29"/>
    </row>
    <row r="7" spans="1:5" hidden="1" x14ac:dyDescent="0.35">
      <c r="A7" s="88" t="s">
        <v>127</v>
      </c>
      <c r="B7" s="23" t="s">
        <v>895</v>
      </c>
      <c r="C7" s="23" t="s">
        <v>895</v>
      </c>
      <c r="D7" s="87" t="s">
        <v>128</v>
      </c>
      <c r="E7" s="88" t="s">
        <v>129</v>
      </c>
    </row>
    <row r="8" spans="1:5" hidden="1" x14ac:dyDescent="0.35">
      <c r="A8" s="27" t="s">
        <v>130</v>
      </c>
      <c r="B8" s="23" t="s">
        <v>895</v>
      </c>
      <c r="C8" s="23" t="s">
        <v>895</v>
      </c>
      <c r="D8" s="87" t="s">
        <v>131</v>
      </c>
      <c r="E8" s="27" t="s">
        <v>130</v>
      </c>
    </row>
    <row r="9" spans="1:5" ht="26.25" customHeight="1" x14ac:dyDescent="0.35">
      <c r="A9" s="27" t="s">
        <v>132</v>
      </c>
      <c r="B9" s="70">
        <v>0</v>
      </c>
      <c r="C9" s="70">
        <v>11370.25</v>
      </c>
      <c r="D9" s="21" t="s">
        <v>954</v>
      </c>
      <c r="E9" s="27" t="s">
        <v>955</v>
      </c>
    </row>
    <row r="10" spans="1:5" ht="25.5" customHeight="1" x14ac:dyDescent="0.35">
      <c r="A10" s="17" t="s">
        <v>133</v>
      </c>
      <c r="B10" s="73">
        <f>+W!AL60</f>
        <v>10000</v>
      </c>
      <c r="C10" s="70">
        <v>10000</v>
      </c>
      <c r="D10" s="51" t="s">
        <v>956</v>
      </c>
      <c r="E10" s="52" t="s">
        <v>957</v>
      </c>
    </row>
    <row r="11" spans="1:5" x14ac:dyDescent="0.35">
      <c r="A11" s="88" t="s">
        <v>134</v>
      </c>
      <c r="B11" s="93">
        <f>+W!AL61</f>
        <v>355363</v>
      </c>
      <c r="C11" s="125">
        <v>101925</v>
      </c>
      <c r="D11" s="87" t="s">
        <v>135</v>
      </c>
      <c r="E11" s="88" t="s">
        <v>136</v>
      </c>
    </row>
    <row r="12" spans="1:5" hidden="1" x14ac:dyDescent="0.35">
      <c r="A12" s="88" t="s">
        <v>137</v>
      </c>
      <c r="B12" s="23" t="s">
        <v>895</v>
      </c>
      <c r="C12" s="23" t="s">
        <v>895</v>
      </c>
      <c r="D12" s="87" t="s">
        <v>138</v>
      </c>
      <c r="E12" s="88" t="s">
        <v>139</v>
      </c>
    </row>
    <row r="13" spans="1:5" ht="84" hidden="1" x14ac:dyDescent="0.35">
      <c r="A13" s="17" t="s">
        <v>140</v>
      </c>
      <c r="B13" s="31" t="s">
        <v>895</v>
      </c>
      <c r="C13" s="31" t="s">
        <v>895</v>
      </c>
      <c r="D13" s="51" t="s">
        <v>958</v>
      </c>
      <c r="E13" s="52" t="s">
        <v>959</v>
      </c>
    </row>
    <row r="14" spans="1:5" ht="21.75" thickBot="1" x14ac:dyDescent="0.4">
      <c r="A14" s="96" t="s">
        <v>1078</v>
      </c>
      <c r="B14" s="97">
        <f>SUM(B7:B13)</f>
        <v>365363</v>
      </c>
      <c r="C14" s="97">
        <f>SUM(C7:C13)</f>
        <v>123295.25</v>
      </c>
      <c r="D14" s="87"/>
      <c r="E14" s="88"/>
    </row>
    <row r="15" spans="1:5" ht="18" customHeight="1" thickTop="1" x14ac:dyDescent="0.35">
      <c r="A15" s="88"/>
      <c r="B15" s="23"/>
      <c r="C15" s="23"/>
      <c r="D15" s="87"/>
      <c r="E15" s="88"/>
    </row>
    <row r="16" spans="1:5" x14ac:dyDescent="0.35">
      <c r="A16" s="88"/>
      <c r="B16" s="23"/>
      <c r="C16" s="23"/>
      <c r="D16" s="51"/>
      <c r="E16" s="52"/>
    </row>
    <row r="17" spans="1:5" x14ac:dyDescent="0.35">
      <c r="A17" s="88"/>
      <c r="B17" s="23"/>
      <c r="C17" s="23"/>
      <c r="D17" s="87"/>
      <c r="E17" s="88"/>
    </row>
    <row r="18" spans="1:5" ht="18" customHeight="1" x14ac:dyDescent="0.35">
      <c r="A18" s="88"/>
      <c r="B18" s="23"/>
      <c r="C18" s="23"/>
      <c r="D18" s="13"/>
      <c r="E18" s="12"/>
    </row>
    <row r="19" spans="1:5" x14ac:dyDescent="0.35">
      <c r="A19" s="88"/>
      <c r="B19" s="23"/>
      <c r="C19" s="23"/>
      <c r="D19" s="21"/>
      <c r="E19" s="27"/>
    </row>
    <row r="20" spans="1:5" ht="23.25" customHeight="1" x14ac:dyDescent="0.35">
      <c r="A20" s="52"/>
      <c r="B20" s="23"/>
      <c r="C20" s="23"/>
      <c r="D20" s="23"/>
    </row>
    <row r="21" spans="1:5" ht="20.25" customHeight="1" x14ac:dyDescent="0.35">
      <c r="B21" s="23"/>
      <c r="C21" s="23"/>
      <c r="D21" s="87"/>
      <c r="E21" s="88"/>
    </row>
    <row r="22" spans="1:5" ht="20.25" customHeight="1" x14ac:dyDescent="0.35">
      <c r="A22" s="27"/>
      <c r="B22" s="23"/>
      <c r="C22" s="23"/>
      <c r="D22" s="87"/>
      <c r="E22" s="88"/>
    </row>
    <row r="23" spans="1:5" ht="18.75" customHeight="1" x14ac:dyDescent="0.35">
      <c r="A23" s="27"/>
      <c r="B23" s="23"/>
      <c r="C23" s="23"/>
      <c r="D23" s="87"/>
      <c r="E23" s="88"/>
    </row>
    <row r="24" spans="1:5" x14ac:dyDescent="0.35">
      <c r="A24" s="53"/>
      <c r="B24" s="35"/>
      <c r="C24" s="35"/>
      <c r="D24" s="35"/>
    </row>
  </sheetData>
  <mergeCells count="6">
    <mergeCell ref="A5:A6"/>
    <mergeCell ref="B5:C5"/>
    <mergeCell ref="A1:C1"/>
    <mergeCell ref="A2:C2"/>
    <mergeCell ref="A3:C3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70C0"/>
  </sheetPr>
  <dimension ref="A1:E29"/>
  <sheetViews>
    <sheetView workbookViewId="0">
      <selection activeCell="E17" sqref="E17"/>
    </sheetView>
  </sheetViews>
  <sheetFormatPr defaultColWidth="9" defaultRowHeight="21" x14ac:dyDescent="0.35"/>
  <cols>
    <col min="1" max="1" width="46.625" style="12" customWidth="1"/>
    <col min="2" max="3" width="13.125" style="12" customWidth="1"/>
    <col min="4" max="4" width="16.625" style="12" customWidth="1"/>
    <col min="5" max="5" width="39" style="23" customWidth="1"/>
    <col min="6" max="16384" width="9" style="12"/>
  </cols>
  <sheetData>
    <row r="1" spans="1:5" s="284" customFormat="1" x14ac:dyDescent="0.35">
      <c r="A1" s="320">
        <v>13</v>
      </c>
      <c r="B1" s="320"/>
      <c r="C1" s="320"/>
      <c r="E1" s="23"/>
    </row>
    <row r="2" spans="1:5" s="284" customFormat="1" ht="17.25" customHeight="1" x14ac:dyDescent="0.35">
      <c r="E2" s="23"/>
    </row>
    <row r="3" spans="1:5" x14ac:dyDescent="0.35">
      <c r="A3" s="34" t="s">
        <v>1606</v>
      </c>
      <c r="B3" s="318"/>
      <c r="C3" s="318"/>
      <c r="D3" s="29" t="s">
        <v>1122</v>
      </c>
      <c r="E3" s="35" t="s">
        <v>920</v>
      </c>
    </row>
    <row r="4" spans="1:5" x14ac:dyDescent="0.35">
      <c r="A4" s="319"/>
      <c r="B4" s="318" t="s">
        <v>891</v>
      </c>
      <c r="C4" s="318"/>
      <c r="D4" s="29"/>
    </row>
    <row r="5" spans="1:5" x14ac:dyDescent="0.35">
      <c r="A5" s="319"/>
      <c r="B5" s="29">
        <v>2565</v>
      </c>
      <c r="C5" s="29">
        <v>2564</v>
      </c>
      <c r="D5" s="29"/>
    </row>
    <row r="6" spans="1:5" hidden="1" x14ac:dyDescent="0.35">
      <c r="A6" s="88" t="s">
        <v>127</v>
      </c>
      <c r="B6" s="23" t="s">
        <v>895</v>
      </c>
      <c r="C6" s="125" t="s">
        <v>895</v>
      </c>
      <c r="D6" s="87" t="s">
        <v>142</v>
      </c>
      <c r="E6" s="88" t="s">
        <v>143</v>
      </c>
    </row>
    <row r="7" spans="1:5" hidden="1" x14ac:dyDescent="0.35">
      <c r="A7" s="88" t="s">
        <v>144</v>
      </c>
      <c r="B7" s="23" t="s">
        <v>895</v>
      </c>
      <c r="C7" s="125" t="s">
        <v>895</v>
      </c>
      <c r="D7" s="87" t="s">
        <v>145</v>
      </c>
      <c r="E7" s="88" t="s">
        <v>144</v>
      </c>
    </row>
    <row r="8" spans="1:5" x14ac:dyDescent="0.35">
      <c r="A8" s="88" t="s">
        <v>133</v>
      </c>
      <c r="B8" s="93">
        <f>+W!AL62</f>
        <v>61500</v>
      </c>
      <c r="C8" s="125">
        <v>51300</v>
      </c>
      <c r="D8" s="87" t="s">
        <v>146</v>
      </c>
      <c r="E8" s="88" t="s">
        <v>147</v>
      </c>
    </row>
    <row r="9" spans="1:5" x14ac:dyDescent="0.35">
      <c r="A9" s="88" t="s">
        <v>134</v>
      </c>
      <c r="B9" s="93">
        <f>+W!AL63</f>
        <v>167246</v>
      </c>
      <c r="C9" s="125">
        <v>292880</v>
      </c>
      <c r="D9" s="87" t="s">
        <v>148</v>
      </c>
      <c r="E9" s="88" t="s">
        <v>149</v>
      </c>
    </row>
    <row r="10" spans="1:5" hidden="1" x14ac:dyDescent="0.35">
      <c r="A10" s="88" t="s">
        <v>137</v>
      </c>
      <c r="B10" s="23" t="s">
        <v>895</v>
      </c>
      <c r="C10" s="125" t="s">
        <v>895</v>
      </c>
      <c r="D10" s="87" t="s">
        <v>150</v>
      </c>
      <c r="E10" s="88" t="s">
        <v>151</v>
      </c>
    </row>
    <row r="11" spans="1:5" ht="63" hidden="1" x14ac:dyDescent="0.35">
      <c r="A11" s="146" t="s">
        <v>140</v>
      </c>
      <c r="B11" s="31" t="s">
        <v>895</v>
      </c>
      <c r="C11" s="71" t="s">
        <v>895</v>
      </c>
      <c r="D11" s="51" t="s">
        <v>963</v>
      </c>
      <c r="E11" s="52" t="s">
        <v>964</v>
      </c>
    </row>
    <row r="12" spans="1:5" ht="21.75" thickBot="1" x14ac:dyDescent="0.4">
      <c r="A12" s="96" t="s">
        <v>1079</v>
      </c>
      <c r="B12" s="72">
        <f>SUM(B6:B11)</f>
        <v>228746</v>
      </c>
      <c r="C12" s="72">
        <f>SUM(C6:C11)</f>
        <v>344180</v>
      </c>
      <c r="D12" s="87"/>
      <c r="E12" s="28"/>
    </row>
    <row r="13" spans="1:5" ht="15.75" customHeight="1" thickTop="1" x14ac:dyDescent="0.35">
      <c r="A13" s="88"/>
      <c r="B13" s="23"/>
      <c r="C13" s="23"/>
      <c r="D13" s="87"/>
      <c r="E13" s="88"/>
    </row>
    <row r="14" spans="1:5" ht="18" customHeight="1" x14ac:dyDescent="0.35">
      <c r="A14" s="88"/>
      <c r="B14" s="23"/>
      <c r="C14" s="23"/>
      <c r="D14" s="87"/>
      <c r="E14" s="88"/>
    </row>
    <row r="15" spans="1:5" ht="18" customHeight="1" x14ac:dyDescent="0.35">
      <c r="A15" s="88"/>
      <c r="B15" s="23"/>
      <c r="C15" s="23"/>
      <c r="D15" s="87"/>
      <c r="E15" s="88"/>
    </row>
    <row r="16" spans="1:5" x14ac:dyDescent="0.35">
      <c r="A16" s="88"/>
      <c r="B16" s="23"/>
      <c r="C16" s="23"/>
      <c r="D16" s="87"/>
      <c r="E16" s="28"/>
    </row>
    <row r="17" spans="1:5" ht="18" customHeight="1" x14ac:dyDescent="0.35">
      <c r="A17" s="88"/>
      <c r="B17" s="23"/>
      <c r="C17" s="23"/>
      <c r="D17" s="87"/>
      <c r="E17" s="88"/>
    </row>
    <row r="18" spans="1:5" ht="18" customHeight="1" x14ac:dyDescent="0.35">
      <c r="A18" s="88"/>
      <c r="B18" s="23"/>
      <c r="C18" s="23"/>
      <c r="D18" s="87"/>
      <c r="E18" s="88"/>
    </row>
    <row r="19" spans="1:5" ht="18" customHeight="1" x14ac:dyDescent="0.35">
      <c r="A19" s="88"/>
      <c r="B19" s="23"/>
      <c r="C19" s="23"/>
      <c r="D19" s="87"/>
      <c r="E19" s="88"/>
    </row>
    <row r="20" spans="1:5" ht="18" customHeight="1" x14ac:dyDescent="0.35">
      <c r="A20" s="88"/>
      <c r="B20" s="23"/>
      <c r="C20" s="23"/>
      <c r="D20" s="87"/>
      <c r="E20" s="88"/>
    </row>
    <row r="21" spans="1:5" x14ac:dyDescent="0.35">
      <c r="A21" s="88"/>
      <c r="B21" s="23"/>
      <c r="C21" s="23"/>
      <c r="D21" s="51"/>
      <c r="E21" s="52"/>
    </row>
    <row r="22" spans="1:5" x14ac:dyDescent="0.35">
      <c r="A22" s="88"/>
      <c r="B22" s="23"/>
      <c r="C22" s="23"/>
      <c r="D22" s="87"/>
      <c r="E22" s="88"/>
    </row>
    <row r="23" spans="1:5" ht="18" customHeight="1" x14ac:dyDescent="0.35">
      <c r="A23" s="88"/>
      <c r="B23" s="23"/>
      <c r="C23" s="23"/>
      <c r="D23" s="13"/>
      <c r="E23" s="12"/>
    </row>
    <row r="24" spans="1:5" ht="246.75" customHeight="1" x14ac:dyDescent="0.35">
      <c r="A24" s="88"/>
      <c r="B24" s="23"/>
      <c r="C24" s="23"/>
      <c r="D24" s="21"/>
      <c r="E24" s="27"/>
    </row>
    <row r="25" spans="1:5" ht="23.25" customHeight="1" x14ac:dyDescent="0.35">
      <c r="A25" s="52"/>
      <c r="B25" s="23"/>
      <c r="C25" s="23"/>
      <c r="D25" s="23"/>
    </row>
    <row r="26" spans="1:5" ht="20.25" customHeight="1" x14ac:dyDescent="0.35">
      <c r="B26" s="23"/>
      <c r="C26" s="23"/>
      <c r="D26" s="87"/>
      <c r="E26" s="88"/>
    </row>
    <row r="27" spans="1:5" ht="20.25" customHeight="1" x14ac:dyDescent="0.35">
      <c r="A27" s="27"/>
      <c r="B27" s="23"/>
      <c r="C27" s="23"/>
      <c r="D27" s="87"/>
      <c r="E27" s="88"/>
    </row>
    <row r="28" spans="1:5" ht="18.75" customHeight="1" x14ac:dyDescent="0.35">
      <c r="A28" s="27"/>
      <c r="B28" s="23"/>
      <c r="C28" s="23"/>
      <c r="D28" s="87"/>
      <c r="E28" s="88"/>
    </row>
    <row r="29" spans="1:5" x14ac:dyDescent="0.35">
      <c r="A29" s="53"/>
      <c r="B29" s="35"/>
      <c r="C29" s="35"/>
      <c r="D29" s="35"/>
    </row>
  </sheetData>
  <mergeCells count="4">
    <mergeCell ref="B3:C3"/>
    <mergeCell ref="A4:A5"/>
    <mergeCell ref="B4:C4"/>
    <mergeCell ref="A1:C1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36"/>
  <sheetViews>
    <sheetView zoomScaleNormal="100" workbookViewId="0">
      <selection activeCell="K30" sqref="K30"/>
    </sheetView>
  </sheetViews>
  <sheetFormatPr defaultColWidth="9" defaultRowHeight="21" x14ac:dyDescent="0.35"/>
  <cols>
    <col min="1" max="1" width="5.625" style="1" customWidth="1"/>
    <col min="2" max="2" width="10.25" style="1" customWidth="1"/>
    <col min="3" max="3" width="8.875" style="1" customWidth="1"/>
    <col min="4" max="4" width="10.125" style="1" customWidth="1"/>
    <col min="5" max="5" width="13.625" style="1" customWidth="1"/>
    <col min="6" max="6" width="2.5" style="1" customWidth="1"/>
    <col min="7" max="7" width="13.625" style="1" customWidth="1"/>
    <col min="8" max="8" width="10.625" style="1" customWidth="1"/>
    <col min="9" max="16384" width="9" style="1"/>
  </cols>
  <sheetData>
    <row r="1" spans="1:8" x14ac:dyDescent="0.35">
      <c r="A1" s="325">
        <v>14</v>
      </c>
      <c r="B1" s="325"/>
      <c r="C1" s="325"/>
      <c r="D1" s="325"/>
      <c r="E1" s="325"/>
      <c r="F1" s="325"/>
      <c r="G1" s="325"/>
      <c r="H1" s="325"/>
    </row>
    <row r="2" spans="1:8" ht="17.25" customHeight="1" x14ac:dyDescent="0.35"/>
    <row r="3" spans="1:8" x14ac:dyDescent="0.35">
      <c r="A3" s="327" t="s">
        <v>1581</v>
      </c>
      <c r="B3" s="327"/>
      <c r="C3" s="327"/>
      <c r="D3" s="327"/>
      <c r="E3" s="327"/>
      <c r="F3" s="327"/>
      <c r="G3" s="327"/>
      <c r="H3" s="327"/>
    </row>
    <row r="4" spans="1:8" x14ac:dyDescent="0.35">
      <c r="A4" s="206" t="s">
        <v>915</v>
      </c>
      <c r="B4" s="99" t="s">
        <v>965</v>
      </c>
      <c r="C4" s="207"/>
      <c r="D4" s="207"/>
      <c r="E4" s="207"/>
      <c r="F4" s="207"/>
      <c r="G4" s="207"/>
      <c r="H4" s="207"/>
    </row>
    <row r="5" spans="1:8" x14ac:dyDescent="0.35">
      <c r="A5" s="133"/>
      <c r="B5" s="326" t="s">
        <v>1608</v>
      </c>
      <c r="C5" s="326"/>
      <c r="D5" s="326"/>
      <c r="E5" s="326"/>
      <c r="F5" s="326"/>
      <c r="G5" s="326"/>
      <c r="H5" s="326"/>
    </row>
    <row r="6" spans="1:8" x14ac:dyDescent="0.35">
      <c r="A6" s="326" t="s">
        <v>1609</v>
      </c>
      <c r="B6" s="326"/>
      <c r="C6" s="326"/>
      <c r="D6" s="326"/>
      <c r="E6" s="326"/>
      <c r="F6" s="326"/>
      <c r="G6" s="326"/>
      <c r="H6" s="326"/>
    </row>
    <row r="7" spans="1:8" x14ac:dyDescent="0.35">
      <c r="A7" s="133"/>
      <c r="B7" s="139"/>
      <c r="C7" s="11"/>
      <c r="D7" s="11"/>
      <c r="E7" s="11"/>
      <c r="F7" s="11"/>
      <c r="G7" s="139" t="s">
        <v>966</v>
      </c>
      <c r="H7" s="207"/>
    </row>
    <row r="8" spans="1:8" x14ac:dyDescent="0.35">
      <c r="A8" s="133"/>
      <c r="B8" s="139"/>
      <c r="C8" s="11"/>
      <c r="D8" s="11"/>
      <c r="E8" s="11">
        <v>2565</v>
      </c>
      <c r="F8" s="11"/>
      <c r="G8" s="11">
        <v>2564</v>
      </c>
      <c r="H8" s="207"/>
    </row>
    <row r="9" spans="1:8" x14ac:dyDescent="0.35">
      <c r="A9" s="133"/>
      <c r="B9" s="133" t="s">
        <v>961</v>
      </c>
      <c r="C9" s="207"/>
      <c r="D9" s="207"/>
      <c r="E9" s="208">
        <v>2800</v>
      </c>
      <c r="F9" s="207"/>
      <c r="G9" s="208">
        <v>0</v>
      </c>
      <c r="H9" s="207"/>
    </row>
    <row r="10" spans="1:8" hidden="1" x14ac:dyDescent="0.35">
      <c r="A10" s="133"/>
      <c r="B10" s="133" t="s">
        <v>967</v>
      </c>
      <c r="C10" s="207"/>
      <c r="D10" s="207"/>
      <c r="E10" s="207" t="s">
        <v>895</v>
      </c>
      <c r="F10" s="207"/>
      <c r="G10" s="207" t="s">
        <v>895</v>
      </c>
      <c r="H10" s="207"/>
    </row>
    <row r="11" spans="1:8" hidden="1" x14ac:dyDescent="0.35">
      <c r="A11" s="133"/>
      <c r="B11" s="133" t="s">
        <v>962</v>
      </c>
      <c r="C11" s="207"/>
      <c r="D11" s="207"/>
      <c r="E11" s="207" t="s">
        <v>895</v>
      </c>
      <c r="F11" s="207"/>
      <c r="G11" s="207" t="s">
        <v>895</v>
      </c>
      <c r="H11" s="207"/>
    </row>
    <row r="12" spans="1:8" ht="21.75" thickBot="1" x14ac:dyDescent="0.4">
      <c r="A12" s="133"/>
      <c r="B12" s="139" t="s">
        <v>14</v>
      </c>
      <c r="C12" s="207"/>
      <c r="D12" s="207"/>
      <c r="E12" s="209">
        <f>SUM(E9:E11)</f>
        <v>2800</v>
      </c>
      <c r="F12" s="207"/>
      <c r="G12" s="209">
        <f>SUM(G9:G11)</f>
        <v>0</v>
      </c>
      <c r="H12" s="207"/>
    </row>
    <row r="13" spans="1:8" ht="11.45" customHeight="1" thickTop="1" x14ac:dyDescent="0.35">
      <c r="A13" s="133"/>
      <c r="B13" s="133"/>
      <c r="C13" s="207"/>
      <c r="D13" s="207"/>
      <c r="E13" s="207"/>
      <c r="F13" s="207"/>
      <c r="G13" s="207"/>
      <c r="H13" s="207"/>
    </row>
    <row r="14" spans="1:8" x14ac:dyDescent="0.35">
      <c r="A14" s="206" t="s">
        <v>915</v>
      </c>
      <c r="B14" s="133" t="s">
        <v>968</v>
      </c>
      <c r="C14" s="207"/>
      <c r="D14" s="207"/>
      <c r="E14" s="207"/>
      <c r="F14" s="207"/>
      <c r="G14" s="207"/>
      <c r="H14" s="207"/>
    </row>
    <row r="15" spans="1:8" x14ac:dyDescent="0.35">
      <c r="A15" s="133"/>
      <c r="B15" s="133" t="s">
        <v>1596</v>
      </c>
      <c r="C15" s="133"/>
      <c r="D15" s="133"/>
      <c r="E15" s="133"/>
      <c r="F15" s="133"/>
      <c r="G15" s="133"/>
      <c r="H15" s="133"/>
    </row>
    <row r="16" spans="1:8" x14ac:dyDescent="0.35">
      <c r="A16" s="133" t="s">
        <v>1607</v>
      </c>
      <c r="B16" s="133"/>
      <c r="C16" s="133"/>
      <c r="D16" s="133"/>
      <c r="E16" s="133"/>
      <c r="F16" s="133"/>
      <c r="G16" s="133"/>
      <c r="H16" s="133"/>
    </row>
    <row r="17" spans="1:8" ht="13.15" customHeight="1" x14ac:dyDescent="0.35">
      <c r="A17" s="133"/>
      <c r="B17" s="133"/>
      <c r="C17" s="133"/>
      <c r="D17" s="133"/>
      <c r="E17" s="133"/>
      <c r="F17" s="133"/>
      <c r="G17" s="133"/>
      <c r="H17" s="133"/>
    </row>
    <row r="18" spans="1:8" x14ac:dyDescent="0.35">
      <c r="A18" s="206" t="s">
        <v>915</v>
      </c>
      <c r="B18" s="99" t="s">
        <v>969</v>
      </c>
      <c r="C18" s="207"/>
      <c r="D18" s="207"/>
      <c r="E18" s="207"/>
      <c r="F18" s="207"/>
      <c r="G18" s="207"/>
      <c r="H18" s="207"/>
    </row>
    <row r="19" spans="1:8" x14ac:dyDescent="0.35">
      <c r="A19" s="133"/>
      <c r="B19" s="133"/>
      <c r="C19" s="207"/>
      <c r="D19" s="207"/>
      <c r="E19" s="11"/>
      <c r="F19" s="11"/>
      <c r="G19" s="139" t="s">
        <v>966</v>
      </c>
      <c r="H19" s="207"/>
    </row>
    <row r="20" spans="1:8" x14ac:dyDescent="0.35">
      <c r="A20" s="133"/>
      <c r="B20" s="139" t="s">
        <v>1119</v>
      </c>
      <c r="C20" s="207"/>
      <c r="D20" s="207"/>
      <c r="E20" s="11">
        <v>2565</v>
      </c>
      <c r="F20" s="11"/>
      <c r="G20" s="11">
        <v>2564</v>
      </c>
      <c r="H20" s="207"/>
    </row>
    <row r="21" spans="1:8" x14ac:dyDescent="0.35">
      <c r="A21" s="133"/>
      <c r="B21" s="133" t="s">
        <v>970</v>
      </c>
      <c r="C21" s="207"/>
      <c r="D21" s="207"/>
      <c r="E21" s="208">
        <v>4600000</v>
      </c>
      <c r="F21" s="207"/>
      <c r="G21" s="208">
        <v>5379900</v>
      </c>
      <c r="H21" s="207"/>
    </row>
    <row r="22" spans="1:8" hidden="1" x14ac:dyDescent="0.35">
      <c r="A22" s="133"/>
      <c r="B22" s="133"/>
      <c r="C22" s="207"/>
      <c r="D22" s="207"/>
      <c r="E22" s="208">
        <v>0</v>
      </c>
      <c r="F22" s="207"/>
      <c r="G22" s="208">
        <v>0</v>
      </c>
      <c r="H22" s="207"/>
    </row>
    <row r="23" spans="1:8" ht="21.75" thickBot="1" x14ac:dyDescent="0.4">
      <c r="A23" s="133"/>
      <c r="B23" s="139" t="s">
        <v>14</v>
      </c>
      <c r="C23" s="207"/>
      <c r="D23" s="207"/>
      <c r="E23" s="209">
        <f>SUM(E21:E22)</f>
        <v>4600000</v>
      </c>
      <c r="F23" s="207"/>
      <c r="G23" s="209">
        <f>SUM(G21:G22)</f>
        <v>5379900</v>
      </c>
      <c r="H23" s="207"/>
    </row>
    <row r="24" spans="1:8" ht="24" customHeight="1" thickTop="1" x14ac:dyDescent="0.35">
      <c r="A24" s="133"/>
      <c r="B24" s="326" t="s">
        <v>971</v>
      </c>
      <c r="C24" s="326"/>
      <c r="D24" s="326"/>
      <c r="E24" s="326"/>
      <c r="F24" s="326"/>
      <c r="G24" s="326"/>
      <c r="H24" s="326"/>
    </row>
    <row r="25" spans="1:8" ht="12.75" customHeight="1" x14ac:dyDescent="0.35">
      <c r="A25" s="133"/>
      <c r="B25" s="207"/>
      <c r="C25" s="207"/>
      <c r="D25" s="207"/>
      <c r="E25" s="207"/>
      <c r="F25" s="207"/>
      <c r="G25" s="207"/>
      <c r="H25" s="207"/>
    </row>
    <row r="26" spans="1:8" x14ac:dyDescent="0.35">
      <c r="A26" s="206" t="s">
        <v>915</v>
      </c>
      <c r="B26" s="99" t="s">
        <v>972</v>
      </c>
      <c r="C26" s="207"/>
      <c r="D26" s="207"/>
      <c r="E26" s="207"/>
      <c r="F26" s="207"/>
      <c r="G26" s="207"/>
      <c r="H26" s="207"/>
    </row>
    <row r="27" spans="1:8" x14ac:dyDescent="0.35">
      <c r="A27" s="133"/>
      <c r="B27" s="326" t="s">
        <v>1611</v>
      </c>
      <c r="C27" s="326"/>
      <c r="D27" s="326"/>
      <c r="E27" s="326"/>
      <c r="F27" s="326"/>
      <c r="G27" s="326"/>
      <c r="H27" s="326"/>
    </row>
    <row r="28" spans="1:8" x14ac:dyDescent="0.35">
      <c r="A28" s="326" t="s">
        <v>1610</v>
      </c>
      <c r="B28" s="326"/>
      <c r="C28" s="326"/>
      <c r="D28" s="326"/>
      <c r="E28" s="326"/>
      <c r="F28" s="326"/>
      <c r="G28" s="326"/>
      <c r="H28" s="326"/>
    </row>
    <row r="29" spans="1:8" x14ac:dyDescent="0.35">
      <c r="A29" s="133"/>
      <c r="B29" s="133"/>
      <c r="C29" s="207"/>
      <c r="D29" s="207"/>
      <c r="E29" s="11"/>
      <c r="F29" s="11"/>
      <c r="G29" s="139" t="s">
        <v>966</v>
      </c>
    </row>
    <row r="30" spans="1:8" x14ac:dyDescent="0.35">
      <c r="A30" s="133"/>
      <c r="B30" s="133"/>
      <c r="C30" s="207"/>
      <c r="D30" s="207"/>
      <c r="E30" s="11">
        <v>2565</v>
      </c>
      <c r="F30" s="11"/>
      <c r="G30" s="11">
        <v>2564</v>
      </c>
    </row>
    <row r="31" spans="1:8" x14ac:dyDescent="0.35">
      <c r="A31" s="133"/>
      <c r="B31" s="133" t="s">
        <v>961</v>
      </c>
      <c r="C31" s="207"/>
      <c r="D31" s="207"/>
      <c r="E31" s="208">
        <v>1010376.9</v>
      </c>
      <c r="F31" s="207"/>
      <c r="G31" s="208">
        <v>1042743.96</v>
      </c>
    </row>
    <row r="32" spans="1:8" hidden="1" x14ac:dyDescent="0.35">
      <c r="A32" s="133"/>
      <c r="B32" s="133" t="s">
        <v>967</v>
      </c>
      <c r="C32" s="207"/>
      <c r="D32" s="207"/>
      <c r="E32" s="207" t="s">
        <v>895</v>
      </c>
      <c r="F32" s="207"/>
      <c r="G32" s="208">
        <v>0</v>
      </c>
    </row>
    <row r="33" spans="1:8" hidden="1" x14ac:dyDescent="0.35">
      <c r="A33" s="133"/>
      <c r="B33" s="133" t="s">
        <v>962</v>
      </c>
      <c r="C33" s="207"/>
      <c r="D33" s="207"/>
      <c r="E33" s="207" t="s">
        <v>895</v>
      </c>
      <c r="F33" s="207"/>
      <c r="G33" s="208">
        <v>0</v>
      </c>
    </row>
    <row r="34" spans="1:8" ht="21.75" thickBot="1" x14ac:dyDescent="0.4">
      <c r="A34" s="133"/>
      <c r="B34" s="139" t="s">
        <v>14</v>
      </c>
      <c r="C34" s="207"/>
      <c r="D34" s="207"/>
      <c r="E34" s="209">
        <f>SUM(E31:E33)</f>
        <v>1010376.9</v>
      </c>
      <c r="F34" s="207"/>
      <c r="G34" s="209">
        <f>SUM(G31:G33)</f>
        <v>1042743.96</v>
      </c>
    </row>
    <row r="35" spans="1:8" ht="21.75" thickTop="1" x14ac:dyDescent="0.35">
      <c r="B35" s="133"/>
      <c r="C35" s="207"/>
      <c r="D35" s="207"/>
      <c r="E35" s="207"/>
      <c r="F35" s="207"/>
      <c r="G35" s="207"/>
      <c r="H35" s="207"/>
    </row>
    <row r="36" spans="1:8" x14ac:dyDescent="0.35">
      <c r="G36" s="210"/>
    </row>
  </sheetData>
  <mergeCells count="7">
    <mergeCell ref="A1:H1"/>
    <mergeCell ref="A28:H28"/>
    <mergeCell ref="A3:H3"/>
    <mergeCell ref="A6:H6"/>
    <mergeCell ref="B5:H5"/>
    <mergeCell ref="B24:H24"/>
    <mergeCell ref="B27:H27"/>
  </mergeCells>
  <pageMargins left="1.1811023622047245" right="0.59055118110236227" top="1.181102362204724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70C0"/>
  </sheetPr>
  <dimension ref="A1:F40"/>
  <sheetViews>
    <sheetView workbookViewId="0">
      <selection activeCell="J12" sqref="J12"/>
    </sheetView>
  </sheetViews>
  <sheetFormatPr defaultColWidth="9" defaultRowHeight="21" x14ac:dyDescent="0.35"/>
  <cols>
    <col min="1" max="1" width="8.5" style="1" customWidth="1"/>
    <col min="2" max="2" width="35.5" style="1" customWidth="1"/>
    <col min="3" max="4" width="14.875" style="1" customWidth="1"/>
    <col min="5" max="5" width="20.125" style="99" customWidth="1"/>
    <col min="6" max="6" width="19.125" style="1" customWidth="1"/>
    <col min="7" max="16384" width="9" style="1"/>
  </cols>
  <sheetData>
    <row r="1" spans="1:6" x14ac:dyDescent="0.35">
      <c r="A1" s="325">
        <v>15</v>
      </c>
      <c r="B1" s="325"/>
      <c r="C1" s="325"/>
      <c r="D1" s="325"/>
      <c r="E1" s="291"/>
    </row>
    <row r="2" spans="1:6" ht="10.5" customHeight="1" x14ac:dyDescent="0.35">
      <c r="E2" s="291"/>
    </row>
    <row r="3" spans="1:6" x14ac:dyDescent="0.35">
      <c r="A3" s="327" t="s">
        <v>1582</v>
      </c>
      <c r="B3" s="327"/>
      <c r="C3" s="327"/>
      <c r="E3" s="100" t="s">
        <v>1122</v>
      </c>
      <c r="F3" s="11" t="s">
        <v>920</v>
      </c>
    </row>
    <row r="4" spans="1:6" x14ac:dyDescent="0.35">
      <c r="A4" s="100"/>
      <c r="B4" s="100"/>
      <c r="C4" s="100"/>
      <c r="D4" s="101" t="s">
        <v>891</v>
      </c>
      <c r="E4" s="2"/>
      <c r="F4" s="102"/>
    </row>
    <row r="5" spans="1:6" x14ac:dyDescent="0.35">
      <c r="C5" s="102">
        <v>2565</v>
      </c>
      <c r="D5" s="102">
        <v>2564</v>
      </c>
    </row>
    <row r="6" spans="1:6" x14ac:dyDescent="0.35">
      <c r="A6" s="99" t="s">
        <v>882</v>
      </c>
      <c r="C6" s="104">
        <f>+W!AL64</f>
        <v>97741606.07949999</v>
      </c>
      <c r="D6" s="127">
        <v>79203081.010000005</v>
      </c>
      <c r="E6" s="103" t="s">
        <v>1135</v>
      </c>
      <c r="F6" s="99" t="s">
        <v>882</v>
      </c>
    </row>
    <row r="7" spans="1:6" x14ac:dyDescent="0.35">
      <c r="A7" s="99" t="s">
        <v>881</v>
      </c>
      <c r="C7" s="104">
        <f>+W!AL65</f>
        <v>32132204.180499993</v>
      </c>
      <c r="D7" s="127">
        <v>28863609.579999998</v>
      </c>
      <c r="E7" s="103" t="s">
        <v>1136</v>
      </c>
      <c r="F7" s="99" t="s">
        <v>881</v>
      </c>
    </row>
    <row r="8" spans="1:6" x14ac:dyDescent="0.35">
      <c r="A8" s="99" t="s">
        <v>868</v>
      </c>
      <c r="C8" s="104">
        <f>+W!AL66</f>
        <v>2163794.66</v>
      </c>
      <c r="D8" s="127">
        <v>2295356.12</v>
      </c>
      <c r="E8" s="103" t="s">
        <v>1137</v>
      </c>
      <c r="F8" s="99" t="s">
        <v>868</v>
      </c>
    </row>
    <row r="9" spans="1:6" hidden="1" x14ac:dyDescent="0.35">
      <c r="A9" s="99" t="s">
        <v>873</v>
      </c>
      <c r="C9" s="5" t="s">
        <v>953</v>
      </c>
      <c r="D9" s="127" t="s">
        <v>953</v>
      </c>
      <c r="E9" s="103" t="s">
        <v>1138</v>
      </c>
      <c r="F9" s="99" t="s">
        <v>873</v>
      </c>
    </row>
    <row r="10" spans="1:6" hidden="1" x14ac:dyDescent="0.35">
      <c r="A10" s="99" t="s">
        <v>878</v>
      </c>
      <c r="C10" s="8" t="s">
        <v>953</v>
      </c>
      <c r="D10" s="128" t="s">
        <v>953</v>
      </c>
      <c r="E10" s="103" t="s">
        <v>1139</v>
      </c>
      <c r="F10" s="99" t="s">
        <v>878</v>
      </c>
    </row>
    <row r="11" spans="1:6" ht="21.75" thickBot="1" x14ac:dyDescent="0.4">
      <c r="A11" s="10" t="s">
        <v>1092</v>
      </c>
      <c r="C11" s="249">
        <f>SUM(C6:C10)</f>
        <v>132037604.91999999</v>
      </c>
      <c r="D11" s="249">
        <f>SUM(D6:D10)</f>
        <v>110362046.71000001</v>
      </c>
    </row>
    <row r="12" spans="1:6" ht="21.75" thickTop="1" x14ac:dyDescent="0.35"/>
    <row r="13" spans="1:6" x14ac:dyDescent="0.35">
      <c r="A13" s="2" t="s">
        <v>1583</v>
      </c>
      <c r="C13" s="2"/>
      <c r="D13" s="2"/>
    </row>
    <row r="14" spans="1:6" x14ac:dyDescent="0.35">
      <c r="B14" s="328"/>
      <c r="C14" s="329" t="s">
        <v>891</v>
      </c>
      <c r="D14" s="329"/>
    </row>
    <row r="15" spans="1:6" x14ac:dyDescent="0.35">
      <c r="B15" s="328"/>
      <c r="C15" s="3">
        <v>2565</v>
      </c>
      <c r="D15" s="3">
        <v>2564</v>
      </c>
    </row>
    <row r="16" spans="1:6" x14ac:dyDescent="0.35">
      <c r="A16" s="2" t="s">
        <v>152</v>
      </c>
      <c r="B16" s="11"/>
      <c r="C16" s="3"/>
      <c r="D16" s="3"/>
    </row>
    <row r="17" spans="1:6" x14ac:dyDescent="0.35">
      <c r="B17" s="131" t="s">
        <v>380</v>
      </c>
      <c r="C17" s="211">
        <f>+W!AH90</f>
        <v>582748.02</v>
      </c>
      <c r="D17" s="208">
        <v>498715.7</v>
      </c>
      <c r="E17" s="149" t="s">
        <v>381</v>
      </c>
      <c r="F17" s="131" t="s">
        <v>380</v>
      </c>
    </row>
    <row r="18" spans="1:6" x14ac:dyDescent="0.35">
      <c r="B18" s="131" t="s">
        <v>382</v>
      </c>
      <c r="C18" s="211">
        <f>+W!AH91</f>
        <v>11925367.41</v>
      </c>
      <c r="D18" s="208">
        <v>10230348.68</v>
      </c>
      <c r="E18" s="149" t="s">
        <v>383</v>
      </c>
      <c r="F18" s="131" t="s">
        <v>382</v>
      </c>
    </row>
    <row r="19" spans="1:6" hidden="1" x14ac:dyDescent="0.35">
      <c r="B19" s="131" t="s">
        <v>384</v>
      </c>
      <c r="C19" s="207" t="s">
        <v>953</v>
      </c>
      <c r="D19" s="208" t="s">
        <v>953</v>
      </c>
      <c r="E19" s="149" t="s">
        <v>385</v>
      </c>
      <c r="F19" s="131" t="s">
        <v>384</v>
      </c>
    </row>
    <row r="20" spans="1:6" x14ac:dyDescent="0.35">
      <c r="B20" s="131" t="s">
        <v>386</v>
      </c>
      <c r="C20" s="211">
        <f>+W!AH92</f>
        <v>3822602.52</v>
      </c>
      <c r="D20" s="208">
        <v>3425187.78</v>
      </c>
      <c r="E20" s="149" t="s">
        <v>387</v>
      </c>
      <c r="F20" s="131" t="s">
        <v>386</v>
      </c>
    </row>
    <row r="21" spans="1:6" x14ac:dyDescent="0.35">
      <c r="B21" s="131" t="s">
        <v>388</v>
      </c>
      <c r="C21" s="211">
        <f>+W!AH93</f>
        <v>142164.54999999999</v>
      </c>
      <c r="D21" s="208">
        <v>138235.69</v>
      </c>
      <c r="E21" s="149" t="s">
        <v>389</v>
      </c>
      <c r="F21" s="131" t="s">
        <v>388</v>
      </c>
    </row>
    <row r="22" spans="1:6" x14ac:dyDescent="0.35">
      <c r="B22" s="131" t="s">
        <v>390</v>
      </c>
      <c r="C22" s="211">
        <f>+W!AH94</f>
        <v>5638831.5</v>
      </c>
      <c r="D22" s="208">
        <v>6172668.2300000004</v>
      </c>
      <c r="E22" s="149" t="s">
        <v>391</v>
      </c>
      <c r="F22" s="131" t="s">
        <v>390</v>
      </c>
    </row>
    <row r="23" spans="1:6" hidden="1" x14ac:dyDescent="0.35">
      <c r="B23" s="131" t="s">
        <v>392</v>
      </c>
      <c r="C23" s="207" t="s">
        <v>953</v>
      </c>
      <c r="D23" s="208" t="s">
        <v>953</v>
      </c>
      <c r="E23" s="149" t="s">
        <v>393</v>
      </c>
      <c r="F23" s="131" t="s">
        <v>392</v>
      </c>
    </row>
    <row r="24" spans="1:6" hidden="1" x14ac:dyDescent="0.35">
      <c r="A24" s="2" t="s">
        <v>173</v>
      </c>
      <c r="B24" s="131"/>
      <c r="C24" s="207"/>
      <c r="D24" s="208"/>
      <c r="E24" s="149"/>
      <c r="F24" s="131"/>
    </row>
    <row r="25" spans="1:6" hidden="1" x14ac:dyDescent="0.35">
      <c r="B25" s="131" t="s">
        <v>394</v>
      </c>
      <c r="C25" s="207" t="s">
        <v>953</v>
      </c>
      <c r="D25" s="208" t="s">
        <v>953</v>
      </c>
      <c r="E25" s="149" t="s">
        <v>395</v>
      </c>
      <c r="F25" s="131" t="s">
        <v>394</v>
      </c>
    </row>
    <row r="26" spans="1:6" s="10" customFormat="1" x14ac:dyDescent="0.35">
      <c r="B26" s="2" t="s">
        <v>1641</v>
      </c>
      <c r="C26" s="223">
        <f>SUM(C17:C25)</f>
        <v>22111714</v>
      </c>
      <c r="D26" s="223">
        <f>SUM(D17:D25)</f>
        <v>20465156.079999998</v>
      </c>
      <c r="E26" s="298"/>
      <c r="F26" s="2"/>
    </row>
    <row r="27" spans="1:6" x14ac:dyDescent="0.35">
      <c r="A27" s="2" t="s">
        <v>178</v>
      </c>
      <c r="B27" s="131"/>
      <c r="C27" s="207"/>
      <c r="D27" s="208"/>
      <c r="E27" s="149"/>
      <c r="F27" s="131"/>
    </row>
    <row r="28" spans="1:6" hidden="1" x14ac:dyDescent="0.35">
      <c r="B28" s="131" t="s">
        <v>396</v>
      </c>
      <c r="C28" s="207" t="s">
        <v>953</v>
      </c>
      <c r="D28" s="208" t="s">
        <v>953</v>
      </c>
      <c r="E28" s="149" t="s">
        <v>397</v>
      </c>
      <c r="F28" s="131" t="s">
        <v>398</v>
      </c>
    </row>
    <row r="29" spans="1:6" x14ac:dyDescent="0.35">
      <c r="B29" s="131" t="s">
        <v>399</v>
      </c>
      <c r="C29" s="211">
        <f>+W!AH95</f>
        <v>203229.65</v>
      </c>
      <c r="D29" s="208">
        <v>191176.38</v>
      </c>
      <c r="E29" s="149" t="s">
        <v>400</v>
      </c>
      <c r="F29" s="131" t="s">
        <v>399</v>
      </c>
    </row>
    <row r="30" spans="1:6" x14ac:dyDescent="0.35">
      <c r="B30" s="133" t="s">
        <v>401</v>
      </c>
      <c r="C30" s="211">
        <f>+W!AH96</f>
        <v>53505.97</v>
      </c>
      <c r="D30" s="208">
        <v>34061.11</v>
      </c>
      <c r="E30" s="239" t="s">
        <v>402</v>
      </c>
      <c r="F30" s="133" t="s">
        <v>401</v>
      </c>
    </row>
    <row r="31" spans="1:6" hidden="1" x14ac:dyDescent="0.35">
      <c r="B31" s="133" t="s">
        <v>403</v>
      </c>
      <c r="C31" s="207" t="s">
        <v>953</v>
      </c>
      <c r="D31" s="208" t="s">
        <v>953</v>
      </c>
      <c r="E31" s="239" t="s">
        <v>404</v>
      </c>
      <c r="F31" s="133" t="s">
        <v>403</v>
      </c>
    </row>
    <row r="32" spans="1:6" x14ac:dyDescent="0.35">
      <c r="B32" s="133" t="s">
        <v>1616</v>
      </c>
      <c r="C32" s="211">
        <f>+W!AH97</f>
        <v>1127063</v>
      </c>
      <c r="D32" s="208">
        <v>1180293</v>
      </c>
      <c r="E32" s="240" t="s">
        <v>406</v>
      </c>
      <c r="F32" s="133" t="s">
        <v>405</v>
      </c>
    </row>
    <row r="33" spans="1:6" x14ac:dyDescent="0.35">
      <c r="B33" s="133" t="s">
        <v>1617</v>
      </c>
      <c r="C33" s="211"/>
      <c r="D33" s="208"/>
      <c r="E33" s="240"/>
      <c r="F33" s="133"/>
    </row>
    <row r="34" spans="1:6" hidden="1" x14ac:dyDescent="0.35">
      <c r="B34" s="133" t="s">
        <v>407</v>
      </c>
      <c r="C34" s="207" t="s">
        <v>953</v>
      </c>
      <c r="D34" s="208" t="s">
        <v>953</v>
      </c>
    </row>
    <row r="35" spans="1:6" hidden="1" x14ac:dyDescent="0.35">
      <c r="B35" s="133" t="s">
        <v>409</v>
      </c>
      <c r="C35" s="207" t="s">
        <v>953</v>
      </c>
      <c r="D35" s="208" t="s">
        <v>953</v>
      </c>
    </row>
    <row r="36" spans="1:6" hidden="1" x14ac:dyDescent="0.35">
      <c r="B36" s="133" t="s">
        <v>411</v>
      </c>
      <c r="C36" s="207" t="s">
        <v>953</v>
      </c>
      <c r="D36" s="208" t="s">
        <v>953</v>
      </c>
    </row>
    <row r="37" spans="1:6" hidden="1" x14ac:dyDescent="0.35">
      <c r="A37" s="139" t="s">
        <v>413</v>
      </c>
      <c r="C37" s="212" t="s">
        <v>953</v>
      </c>
      <c r="D37" s="213" t="s">
        <v>953</v>
      </c>
    </row>
    <row r="38" spans="1:6" s="10" customFormat="1" x14ac:dyDescent="0.35">
      <c r="B38" s="2" t="s">
        <v>1642</v>
      </c>
      <c r="C38" s="223">
        <f>SUM(C29:C37)</f>
        <v>1383798.62</v>
      </c>
      <c r="D38" s="223">
        <f>SUM(D29:D37)</f>
        <v>1405530.49</v>
      </c>
      <c r="E38" s="298"/>
      <c r="F38" s="2"/>
    </row>
    <row r="39" spans="1:6" ht="21.75" thickBot="1" x14ac:dyDescent="0.4">
      <c r="B39" s="147" t="s">
        <v>1028</v>
      </c>
      <c r="C39" s="249">
        <f>+C26+C38</f>
        <v>23495512.620000001</v>
      </c>
      <c r="D39" s="249">
        <f>+D26+D38</f>
        <v>21870686.569999997</v>
      </c>
    </row>
    <row r="40" spans="1:6" ht="21.75" thickTop="1" x14ac:dyDescent="0.35"/>
  </sheetData>
  <mergeCells count="4">
    <mergeCell ref="A3:C3"/>
    <mergeCell ref="B14:B15"/>
    <mergeCell ref="C14:D14"/>
    <mergeCell ref="A1:D1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</sheetPr>
  <dimension ref="A1:F37"/>
  <sheetViews>
    <sheetView workbookViewId="0">
      <selection activeCell="F8" sqref="F8:F22"/>
    </sheetView>
  </sheetViews>
  <sheetFormatPr defaultColWidth="9" defaultRowHeight="18.75" x14ac:dyDescent="0.25"/>
  <cols>
    <col min="1" max="1" width="3.875" style="107" customWidth="1"/>
    <col min="2" max="2" width="50.25" style="107" customWidth="1"/>
    <col min="3" max="4" width="13.375" style="107" customWidth="1"/>
    <col min="5" max="5" width="16.625" style="107" customWidth="1"/>
    <col min="6" max="6" width="55.875" style="108" customWidth="1"/>
    <col min="7" max="16384" width="9" style="107"/>
  </cols>
  <sheetData>
    <row r="1" spans="1:6" ht="21" x14ac:dyDescent="0.25">
      <c r="A1" s="330" t="str">
        <f>+L!A1</f>
        <v>เทศบาลตำบลหลักช้าง</v>
      </c>
      <c r="B1" s="330"/>
      <c r="C1" s="330"/>
      <c r="D1" s="330"/>
      <c r="E1" s="2"/>
    </row>
    <row r="2" spans="1:6" ht="21" x14ac:dyDescent="0.25">
      <c r="A2" s="330" t="s">
        <v>919</v>
      </c>
      <c r="B2" s="330"/>
      <c r="C2" s="330"/>
      <c r="D2" s="330"/>
      <c r="E2" s="2"/>
    </row>
    <row r="3" spans="1:6" ht="21" x14ac:dyDescent="0.25">
      <c r="A3" s="330" t="str">
        <f>+L!A3</f>
        <v>สำหรับปีสิ้นสุดวันที่ 30 กันยายน 2565</v>
      </c>
      <c r="B3" s="330"/>
      <c r="C3" s="330"/>
      <c r="D3" s="330"/>
      <c r="E3" s="2"/>
    </row>
    <row r="4" spans="1:6" ht="21" x14ac:dyDescent="0.35">
      <c r="A4" s="2" t="s">
        <v>1583</v>
      </c>
      <c r="B4" s="1"/>
      <c r="C4" s="2"/>
      <c r="D4" s="2"/>
      <c r="E4" s="130" t="s">
        <v>1122</v>
      </c>
      <c r="F4" s="112" t="s">
        <v>920</v>
      </c>
    </row>
    <row r="5" spans="1:6" ht="21" x14ac:dyDescent="0.35">
      <c r="A5" s="1"/>
      <c r="B5" s="328"/>
      <c r="C5" s="329" t="s">
        <v>891</v>
      </c>
      <c r="D5" s="329"/>
      <c r="E5" s="130"/>
    </row>
    <row r="6" spans="1:6" ht="21" x14ac:dyDescent="0.35">
      <c r="A6" s="1"/>
      <c r="B6" s="328"/>
      <c r="C6" s="3">
        <v>2565</v>
      </c>
      <c r="D6" s="3">
        <v>2564</v>
      </c>
      <c r="E6" s="130"/>
    </row>
    <row r="7" spans="1:6" ht="21" x14ac:dyDescent="0.25">
      <c r="A7" s="2" t="s">
        <v>152</v>
      </c>
      <c r="B7" s="11"/>
      <c r="C7" s="3"/>
      <c r="D7" s="3"/>
      <c r="E7" s="130"/>
    </row>
    <row r="8" spans="1:6" ht="21" x14ac:dyDescent="0.35">
      <c r="A8" s="1"/>
      <c r="B8" s="131" t="s">
        <v>380</v>
      </c>
      <c r="C8" s="211">
        <f>+W!AH90</f>
        <v>582748.02</v>
      </c>
      <c r="D8" s="208">
        <v>498715.7</v>
      </c>
      <c r="E8" s="132" t="s">
        <v>381</v>
      </c>
      <c r="F8" s="131" t="s">
        <v>380</v>
      </c>
    </row>
    <row r="9" spans="1:6" ht="21" x14ac:dyDescent="0.35">
      <c r="A9" s="1"/>
      <c r="B9" s="131" t="s">
        <v>382</v>
      </c>
      <c r="C9" s="211">
        <f>+W!AH91</f>
        <v>11925367.41</v>
      </c>
      <c r="D9" s="208">
        <v>10230348.68</v>
      </c>
      <c r="E9" s="132" t="s">
        <v>383</v>
      </c>
      <c r="F9" s="131" t="s">
        <v>382</v>
      </c>
    </row>
    <row r="10" spans="1:6" ht="21" hidden="1" x14ac:dyDescent="0.35">
      <c r="A10" s="1"/>
      <c r="B10" s="131" t="s">
        <v>384</v>
      </c>
      <c r="C10" s="207" t="s">
        <v>953</v>
      </c>
      <c r="D10" s="208" t="s">
        <v>953</v>
      </c>
      <c r="E10" s="132" t="s">
        <v>385</v>
      </c>
      <c r="F10" s="131" t="s">
        <v>384</v>
      </c>
    </row>
    <row r="11" spans="1:6" ht="21" x14ac:dyDescent="0.35">
      <c r="A11" s="1"/>
      <c r="B11" s="131" t="s">
        <v>386</v>
      </c>
      <c r="C11" s="211">
        <f>+W!AH92</f>
        <v>3822602.52</v>
      </c>
      <c r="D11" s="208">
        <v>3425187.78</v>
      </c>
      <c r="E11" s="132" t="s">
        <v>387</v>
      </c>
      <c r="F11" s="131" t="s">
        <v>386</v>
      </c>
    </row>
    <row r="12" spans="1:6" ht="21" x14ac:dyDescent="0.35">
      <c r="A12" s="1"/>
      <c r="B12" s="131" t="s">
        <v>388</v>
      </c>
      <c r="C12" s="211">
        <f>+W!AH93</f>
        <v>142164.54999999999</v>
      </c>
      <c r="D12" s="208">
        <v>138235.69</v>
      </c>
      <c r="E12" s="132" t="s">
        <v>389</v>
      </c>
      <c r="F12" s="131" t="s">
        <v>388</v>
      </c>
    </row>
    <row r="13" spans="1:6" ht="21" x14ac:dyDescent="0.35">
      <c r="A13" s="1"/>
      <c r="B13" s="131" t="s">
        <v>390</v>
      </c>
      <c r="C13" s="211">
        <f>+W!AH94</f>
        <v>5638831.5</v>
      </c>
      <c r="D13" s="208">
        <v>6172668.2300000004</v>
      </c>
      <c r="E13" s="132" t="s">
        <v>391</v>
      </c>
      <c r="F13" s="131" t="s">
        <v>390</v>
      </c>
    </row>
    <row r="14" spans="1:6" ht="21" hidden="1" x14ac:dyDescent="0.35">
      <c r="A14" s="1"/>
      <c r="B14" s="131" t="s">
        <v>392</v>
      </c>
      <c r="C14" s="207" t="s">
        <v>953</v>
      </c>
      <c r="D14" s="208" t="s">
        <v>953</v>
      </c>
      <c r="E14" s="132" t="s">
        <v>393</v>
      </c>
      <c r="F14" s="131" t="s">
        <v>392</v>
      </c>
    </row>
    <row r="15" spans="1:6" ht="21" hidden="1" x14ac:dyDescent="0.25">
      <c r="A15" s="2" t="s">
        <v>173</v>
      </c>
      <c r="B15" s="131"/>
      <c r="C15" s="207"/>
      <c r="D15" s="208"/>
      <c r="E15" s="132"/>
      <c r="F15" s="131"/>
    </row>
    <row r="16" spans="1:6" ht="21" hidden="1" x14ac:dyDescent="0.35">
      <c r="A16" s="1"/>
      <c r="B16" s="131" t="s">
        <v>394</v>
      </c>
      <c r="C16" s="207" t="s">
        <v>953</v>
      </c>
      <c r="D16" s="208" t="s">
        <v>953</v>
      </c>
      <c r="E16" s="132" t="s">
        <v>395</v>
      </c>
      <c r="F16" s="131" t="s">
        <v>394</v>
      </c>
    </row>
    <row r="17" spans="1:6" ht="21" x14ac:dyDescent="0.25">
      <c r="A17" s="2" t="s">
        <v>178</v>
      </c>
      <c r="B17" s="131"/>
      <c r="C17" s="207"/>
      <c r="D17" s="208"/>
      <c r="E17" s="132"/>
      <c r="F17" s="131"/>
    </row>
    <row r="18" spans="1:6" ht="21" hidden="1" x14ac:dyDescent="0.35">
      <c r="A18" s="1"/>
      <c r="B18" s="131" t="s">
        <v>396</v>
      </c>
      <c r="C18" s="207" t="s">
        <v>953</v>
      </c>
      <c r="D18" s="208" t="s">
        <v>953</v>
      </c>
      <c r="E18" s="132" t="s">
        <v>397</v>
      </c>
      <c r="F18" s="131" t="s">
        <v>398</v>
      </c>
    </row>
    <row r="19" spans="1:6" ht="21" x14ac:dyDescent="0.35">
      <c r="A19" s="1"/>
      <c r="B19" s="131" t="s">
        <v>399</v>
      </c>
      <c r="C19" s="211">
        <f>+W!AH95</f>
        <v>203229.65</v>
      </c>
      <c r="D19" s="208">
        <v>191176.38</v>
      </c>
      <c r="E19" s="132" t="s">
        <v>400</v>
      </c>
      <c r="F19" s="131" t="s">
        <v>399</v>
      </c>
    </row>
    <row r="20" spans="1:6" ht="21" x14ac:dyDescent="0.35">
      <c r="A20" s="1"/>
      <c r="B20" s="133" t="s">
        <v>401</v>
      </c>
      <c r="C20" s="211">
        <f>+W!AH96</f>
        <v>53505.97</v>
      </c>
      <c r="D20" s="208">
        <v>34061.11</v>
      </c>
      <c r="E20" s="134" t="s">
        <v>402</v>
      </c>
      <c r="F20" s="133" t="s">
        <v>401</v>
      </c>
    </row>
    <row r="21" spans="1:6" ht="21" hidden="1" x14ac:dyDescent="0.35">
      <c r="A21" s="1"/>
      <c r="B21" s="133" t="s">
        <v>403</v>
      </c>
      <c r="C21" s="207" t="s">
        <v>953</v>
      </c>
      <c r="D21" s="208" t="s">
        <v>953</v>
      </c>
      <c r="E21" s="134" t="s">
        <v>404</v>
      </c>
      <c r="F21" s="133" t="s">
        <v>403</v>
      </c>
    </row>
    <row r="22" spans="1:6" ht="21" x14ac:dyDescent="0.35">
      <c r="A22" s="1"/>
      <c r="B22" s="215" t="s">
        <v>405</v>
      </c>
      <c r="C22" s="211">
        <f>+W!AH97</f>
        <v>1127063</v>
      </c>
      <c r="D22" s="208">
        <v>1180293</v>
      </c>
      <c r="E22" s="135" t="s">
        <v>406</v>
      </c>
      <c r="F22" s="133" t="s">
        <v>405</v>
      </c>
    </row>
    <row r="23" spans="1:6" ht="21" hidden="1" x14ac:dyDescent="0.35">
      <c r="A23" s="1"/>
      <c r="B23" s="133" t="s">
        <v>407</v>
      </c>
      <c r="C23" s="207" t="s">
        <v>953</v>
      </c>
      <c r="D23" s="208" t="s">
        <v>953</v>
      </c>
      <c r="E23" s="134" t="s">
        <v>408</v>
      </c>
      <c r="F23" s="133" t="s">
        <v>407</v>
      </c>
    </row>
    <row r="24" spans="1:6" ht="21" hidden="1" x14ac:dyDescent="0.35">
      <c r="A24" s="1"/>
      <c r="B24" s="133" t="s">
        <v>409</v>
      </c>
      <c r="C24" s="207" t="s">
        <v>953</v>
      </c>
      <c r="D24" s="208" t="s">
        <v>953</v>
      </c>
      <c r="E24" s="136" t="s">
        <v>410</v>
      </c>
      <c r="F24" s="133" t="s">
        <v>409</v>
      </c>
    </row>
    <row r="25" spans="1:6" ht="21" hidden="1" x14ac:dyDescent="0.35">
      <c r="A25" s="1"/>
      <c r="B25" s="133" t="s">
        <v>411</v>
      </c>
      <c r="C25" s="207" t="s">
        <v>953</v>
      </c>
      <c r="D25" s="208" t="s">
        <v>953</v>
      </c>
      <c r="E25" s="137" t="s">
        <v>412</v>
      </c>
      <c r="F25" s="138" t="s">
        <v>411</v>
      </c>
    </row>
    <row r="26" spans="1:6" ht="21" hidden="1" x14ac:dyDescent="0.35">
      <c r="A26" s="139" t="s">
        <v>413</v>
      </c>
      <c r="B26" s="1"/>
      <c r="C26" s="212" t="s">
        <v>953</v>
      </c>
      <c r="D26" s="213" t="s">
        <v>953</v>
      </c>
      <c r="E26" s="132" t="s">
        <v>414</v>
      </c>
      <c r="F26" s="133" t="s">
        <v>413</v>
      </c>
    </row>
    <row r="27" spans="1:6" ht="23.25" customHeight="1" thickBot="1" x14ac:dyDescent="0.4">
      <c r="A27" s="1"/>
      <c r="B27" s="147" t="s">
        <v>1028</v>
      </c>
      <c r="C27" s="105">
        <f>SUM(C8:C26)</f>
        <v>23495512.619999997</v>
      </c>
      <c r="D27" s="214">
        <f>SUM(D8:D26)</f>
        <v>21870686.569999997</v>
      </c>
      <c r="E27" s="108"/>
    </row>
    <row r="28" spans="1:6" ht="20.25" customHeight="1" thickTop="1" x14ac:dyDescent="0.3">
      <c r="B28" s="114"/>
      <c r="C28" s="108"/>
      <c r="D28" s="108"/>
      <c r="E28" s="140"/>
      <c r="F28" s="109"/>
    </row>
    <row r="29" spans="1:6" ht="20.25" customHeight="1" x14ac:dyDescent="0.25">
      <c r="B29" s="141"/>
      <c r="C29" s="108"/>
      <c r="D29" s="108"/>
      <c r="E29" s="140"/>
      <c r="F29" s="109"/>
    </row>
    <row r="30" spans="1:6" ht="18.75" customHeight="1" x14ac:dyDescent="0.25">
      <c r="B30" s="141"/>
      <c r="C30" s="108"/>
      <c r="D30" s="108"/>
      <c r="E30" s="140"/>
      <c r="F30" s="109"/>
    </row>
    <row r="31" spans="1:6" x14ac:dyDescent="0.25">
      <c r="B31" s="142"/>
      <c r="C31" s="112"/>
      <c r="D31" s="112"/>
      <c r="E31" s="112"/>
    </row>
    <row r="32" spans="1:6" x14ac:dyDescent="0.3">
      <c r="B32" s="114"/>
      <c r="C32" s="114"/>
      <c r="D32" s="114"/>
      <c r="E32" s="114"/>
    </row>
    <row r="33" spans="2:5" x14ac:dyDescent="0.3">
      <c r="B33" s="114"/>
      <c r="C33" s="114"/>
      <c r="D33" s="114"/>
      <c r="E33" s="114"/>
    </row>
    <row r="34" spans="2:5" x14ac:dyDescent="0.3">
      <c r="B34" s="114"/>
      <c r="C34" s="114"/>
      <c r="D34" s="114"/>
      <c r="E34" s="114"/>
    </row>
    <row r="35" spans="2:5" x14ac:dyDescent="0.3">
      <c r="B35" s="114"/>
      <c r="C35" s="114"/>
      <c r="D35" s="114"/>
      <c r="E35" s="114"/>
    </row>
    <row r="36" spans="2:5" x14ac:dyDescent="0.3">
      <c r="B36" s="114"/>
      <c r="C36" s="114"/>
      <c r="D36" s="114"/>
      <c r="E36" s="114"/>
    </row>
    <row r="37" spans="2:5" x14ac:dyDescent="0.3">
      <c r="B37" s="114"/>
      <c r="C37" s="114"/>
      <c r="D37" s="114"/>
      <c r="E37" s="114"/>
    </row>
  </sheetData>
  <mergeCells count="5">
    <mergeCell ref="B5:B6"/>
    <mergeCell ref="C5:D5"/>
    <mergeCell ref="A1:D1"/>
    <mergeCell ref="A2:D2"/>
    <mergeCell ref="A3:D3"/>
  </mergeCells>
  <pageMargins left="0.98425196850393704" right="0.39370078740157483" top="1.181102362204724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4" tint="-0.249977111117893"/>
  </sheetPr>
  <dimension ref="A1:E100"/>
  <sheetViews>
    <sheetView zoomScaleNormal="100" workbookViewId="0">
      <selection activeCell="E25" sqref="E25"/>
    </sheetView>
  </sheetViews>
  <sheetFormatPr defaultColWidth="9" defaultRowHeight="18.75" x14ac:dyDescent="0.25"/>
  <cols>
    <col min="1" max="1" width="46.875" style="107" customWidth="1"/>
    <col min="2" max="2" width="14.25" style="107" customWidth="1"/>
    <col min="3" max="3" width="13.75" style="107" customWidth="1"/>
    <col min="4" max="4" width="16.625" style="107" customWidth="1"/>
    <col min="5" max="5" width="36.875" style="108" customWidth="1"/>
    <col min="6" max="16384" width="9" style="107"/>
  </cols>
  <sheetData>
    <row r="1" spans="1:5" s="1" customFormat="1" ht="21" x14ac:dyDescent="0.35">
      <c r="A1" s="325">
        <v>16</v>
      </c>
      <c r="B1" s="325"/>
      <c r="C1" s="325"/>
      <c r="E1" s="207"/>
    </row>
    <row r="2" spans="1:5" s="1" customFormat="1" ht="9" customHeight="1" x14ac:dyDescent="0.35">
      <c r="A2" s="7"/>
      <c r="B2" s="7"/>
      <c r="C2" s="7"/>
      <c r="E2" s="207"/>
    </row>
    <row r="3" spans="1:5" ht="21" x14ac:dyDescent="0.25">
      <c r="A3" s="327" t="s">
        <v>1584</v>
      </c>
      <c r="B3" s="327"/>
      <c r="C3" s="327"/>
      <c r="D3" s="130" t="s">
        <v>1122</v>
      </c>
      <c r="E3" s="112" t="s">
        <v>920</v>
      </c>
    </row>
    <row r="4" spans="1:5" ht="21" x14ac:dyDescent="0.25">
      <c r="A4" s="328"/>
      <c r="B4" s="329" t="s">
        <v>891</v>
      </c>
      <c r="C4" s="329"/>
      <c r="D4" s="130"/>
    </row>
    <row r="5" spans="1:5" ht="21" x14ac:dyDescent="0.25">
      <c r="A5" s="328"/>
      <c r="B5" s="3">
        <v>2565</v>
      </c>
      <c r="C5" s="3">
        <v>2564</v>
      </c>
      <c r="D5" s="130"/>
    </row>
    <row r="6" spans="1:5" ht="21" x14ac:dyDescent="0.25">
      <c r="A6" s="331" t="s">
        <v>323</v>
      </c>
      <c r="B6" s="334">
        <f>+W!AH86+W!AH87</f>
        <v>952569</v>
      </c>
      <c r="C6" s="333">
        <f>914859+11250</f>
        <v>926109</v>
      </c>
      <c r="D6" s="135" t="s">
        <v>324</v>
      </c>
      <c r="E6" s="133" t="s">
        <v>325</v>
      </c>
    </row>
    <row r="7" spans="1:5" ht="4.5" customHeight="1" x14ac:dyDescent="0.25">
      <c r="A7" s="331"/>
      <c r="B7" s="332"/>
      <c r="C7" s="333"/>
      <c r="D7" s="135" t="s">
        <v>326</v>
      </c>
      <c r="E7" s="133" t="s">
        <v>327</v>
      </c>
    </row>
    <row r="8" spans="1:5" ht="21" hidden="1" x14ac:dyDescent="0.25">
      <c r="A8" s="331"/>
      <c r="B8" s="332"/>
      <c r="C8" s="333"/>
      <c r="D8" s="134" t="s">
        <v>328</v>
      </c>
      <c r="E8" s="133" t="s">
        <v>329</v>
      </c>
    </row>
    <row r="9" spans="1:5" ht="21" hidden="1" x14ac:dyDescent="0.25">
      <c r="A9" s="331"/>
      <c r="B9" s="332"/>
      <c r="C9" s="333"/>
      <c r="D9" s="134" t="s">
        <v>330</v>
      </c>
      <c r="E9" s="133" t="s">
        <v>331</v>
      </c>
    </row>
    <row r="10" spans="1:5" ht="21" hidden="1" x14ac:dyDescent="0.35">
      <c r="A10" s="331"/>
      <c r="B10" s="332"/>
      <c r="C10" s="333"/>
      <c r="D10" s="134" t="s">
        <v>332</v>
      </c>
      <c r="E10" s="1" t="s">
        <v>333</v>
      </c>
    </row>
    <row r="11" spans="1:5" ht="21" hidden="1" x14ac:dyDescent="0.35">
      <c r="A11" s="331"/>
      <c r="B11" s="332"/>
      <c r="C11" s="333"/>
      <c r="D11" s="134" t="s">
        <v>334</v>
      </c>
      <c r="E11" s="1" t="s">
        <v>335</v>
      </c>
    </row>
    <row r="12" spans="1:5" ht="21" hidden="1" x14ac:dyDescent="0.35">
      <c r="A12" s="331"/>
      <c r="B12" s="332"/>
      <c r="C12" s="333"/>
      <c r="D12" s="134" t="s">
        <v>336</v>
      </c>
      <c r="E12" s="1" t="s">
        <v>337</v>
      </c>
    </row>
    <row r="13" spans="1:5" ht="21" hidden="1" x14ac:dyDescent="0.35">
      <c r="A13" s="331"/>
      <c r="B13" s="332"/>
      <c r="C13" s="333"/>
      <c r="D13" s="134" t="s">
        <v>338</v>
      </c>
      <c r="E13" s="1" t="s">
        <v>339</v>
      </c>
    </row>
    <row r="14" spans="1:5" ht="21" hidden="1" x14ac:dyDescent="0.35">
      <c r="A14" s="331"/>
      <c r="B14" s="332"/>
      <c r="C14" s="333"/>
      <c r="D14" s="134" t="s">
        <v>340</v>
      </c>
      <c r="E14" s="1" t="s">
        <v>341</v>
      </c>
    </row>
    <row r="15" spans="1:5" ht="21" hidden="1" x14ac:dyDescent="0.35">
      <c r="A15" s="331"/>
      <c r="B15" s="332"/>
      <c r="C15" s="333"/>
      <c r="D15" s="134" t="s">
        <v>342</v>
      </c>
      <c r="E15" s="1" t="s">
        <v>343</v>
      </c>
    </row>
    <row r="16" spans="1:5" ht="21" hidden="1" x14ac:dyDescent="0.35">
      <c r="A16" s="331"/>
      <c r="B16" s="332"/>
      <c r="C16" s="333"/>
      <c r="D16" s="134" t="s">
        <v>344</v>
      </c>
      <c r="E16" s="1" t="s">
        <v>345</v>
      </c>
    </row>
    <row r="17" spans="1:5" ht="21" hidden="1" x14ac:dyDescent="0.35">
      <c r="A17" s="331"/>
      <c r="B17" s="332"/>
      <c r="C17" s="333"/>
      <c r="D17" s="134" t="s">
        <v>346</v>
      </c>
      <c r="E17" s="1" t="s">
        <v>347</v>
      </c>
    </row>
    <row r="18" spans="1:5" ht="21" hidden="1" x14ac:dyDescent="0.25">
      <c r="A18" s="331" t="s">
        <v>300</v>
      </c>
      <c r="B18" s="332" t="s">
        <v>895</v>
      </c>
      <c r="C18" s="333" t="s">
        <v>895</v>
      </c>
      <c r="D18" s="135" t="s">
        <v>301</v>
      </c>
      <c r="E18" s="133" t="s">
        <v>302</v>
      </c>
    </row>
    <row r="19" spans="1:5" ht="21" hidden="1" x14ac:dyDescent="0.25">
      <c r="A19" s="331"/>
      <c r="B19" s="332"/>
      <c r="C19" s="333"/>
      <c r="D19" s="134" t="s">
        <v>303</v>
      </c>
      <c r="E19" s="133" t="s">
        <v>304</v>
      </c>
    </row>
    <row r="20" spans="1:5" ht="21" hidden="1" x14ac:dyDescent="0.25">
      <c r="A20" s="331"/>
      <c r="B20" s="332"/>
      <c r="C20" s="333"/>
      <c r="D20" s="134" t="s">
        <v>305</v>
      </c>
      <c r="E20" s="133" t="s">
        <v>306</v>
      </c>
    </row>
    <row r="21" spans="1:5" ht="22.5" customHeight="1" thickBot="1" x14ac:dyDescent="0.3">
      <c r="A21" s="139" t="s">
        <v>1029</v>
      </c>
      <c r="B21" s="249">
        <f>SUM(B6:B20)</f>
        <v>952569</v>
      </c>
      <c r="C21" s="249">
        <f>SUM(C6:C20)</f>
        <v>926109</v>
      </c>
    </row>
    <row r="22" spans="1:5" ht="19.5" thickTop="1" x14ac:dyDescent="0.25"/>
    <row r="23" spans="1:5" ht="21" x14ac:dyDescent="0.25">
      <c r="A23" s="327" t="s">
        <v>1585</v>
      </c>
      <c r="B23" s="327"/>
      <c r="C23" s="327"/>
    </row>
    <row r="24" spans="1:5" ht="21" x14ac:dyDescent="0.25">
      <c r="A24" s="328"/>
      <c r="B24" s="329" t="s">
        <v>891</v>
      </c>
      <c r="C24" s="329"/>
    </row>
    <row r="25" spans="1:5" ht="21" x14ac:dyDescent="0.25">
      <c r="A25" s="328"/>
      <c r="B25" s="3">
        <v>2565</v>
      </c>
      <c r="C25" s="3">
        <v>2564</v>
      </c>
    </row>
    <row r="26" spans="1:5" ht="21" x14ac:dyDescent="0.25">
      <c r="A26" s="131" t="s">
        <v>415</v>
      </c>
      <c r="B26" s="211">
        <f>+W!AH98</f>
        <v>26364679</v>
      </c>
      <c r="C26" s="208">
        <v>26388631.27</v>
      </c>
      <c r="D26" s="132" t="s">
        <v>416</v>
      </c>
      <c r="E26" s="131" t="s">
        <v>1562</v>
      </c>
    </row>
    <row r="27" spans="1:5" ht="42" hidden="1" x14ac:dyDescent="0.25">
      <c r="A27" s="6" t="s">
        <v>417</v>
      </c>
      <c r="B27" s="207" t="s">
        <v>953</v>
      </c>
      <c r="C27" s="208" t="s">
        <v>953</v>
      </c>
      <c r="D27" s="132" t="s">
        <v>418</v>
      </c>
      <c r="E27" s="6" t="s">
        <v>417</v>
      </c>
    </row>
    <row r="28" spans="1:5" ht="21" x14ac:dyDescent="0.25">
      <c r="A28" s="131" t="s">
        <v>419</v>
      </c>
      <c r="B28" s="208">
        <v>0</v>
      </c>
      <c r="C28" s="208">
        <v>193032</v>
      </c>
      <c r="D28" s="132" t="s">
        <v>420</v>
      </c>
      <c r="E28" s="131" t="s">
        <v>1563</v>
      </c>
    </row>
    <row r="29" spans="1:5" ht="21" x14ac:dyDescent="0.25">
      <c r="A29" s="131" t="s">
        <v>421</v>
      </c>
      <c r="B29" s="211">
        <f>+W!AH99</f>
        <v>14293900</v>
      </c>
      <c r="C29" s="208">
        <v>2498322</v>
      </c>
      <c r="D29" s="132" t="s">
        <v>422</v>
      </c>
      <c r="E29" s="131" t="s">
        <v>1564</v>
      </c>
    </row>
    <row r="30" spans="1:5" ht="21" hidden="1" x14ac:dyDescent="0.25">
      <c r="A30" s="131" t="s">
        <v>423</v>
      </c>
      <c r="B30" s="207" t="s">
        <v>953</v>
      </c>
      <c r="C30" s="208" t="s">
        <v>953</v>
      </c>
      <c r="D30" s="132" t="s">
        <v>424</v>
      </c>
      <c r="E30" s="131" t="s">
        <v>423</v>
      </c>
    </row>
    <row r="31" spans="1:5" ht="21" x14ac:dyDescent="0.35">
      <c r="A31" s="4" t="s">
        <v>355</v>
      </c>
      <c r="B31" s="213">
        <v>0</v>
      </c>
      <c r="C31" s="213">
        <v>3157925.26</v>
      </c>
      <c r="D31" s="134" t="s">
        <v>354</v>
      </c>
      <c r="E31" s="1" t="s">
        <v>355</v>
      </c>
    </row>
    <row r="32" spans="1:5" ht="21.75" thickBot="1" x14ac:dyDescent="0.3">
      <c r="A32" s="147" t="s">
        <v>1132</v>
      </c>
      <c r="B32" s="105">
        <f>SUM(B26:B31)</f>
        <v>40658579</v>
      </c>
      <c r="C32" s="105">
        <f>SUM(C26:C31)</f>
        <v>32237910.530000001</v>
      </c>
    </row>
    <row r="33" spans="1:5" ht="19.5" thickTop="1" x14ac:dyDescent="0.25"/>
    <row r="34" spans="1:5" ht="21" x14ac:dyDescent="0.25">
      <c r="A34" s="2" t="s">
        <v>1586</v>
      </c>
      <c r="B34" s="2"/>
      <c r="C34" s="2"/>
    </row>
    <row r="35" spans="1:5" ht="21" x14ac:dyDescent="0.25">
      <c r="A35" s="139"/>
      <c r="C35" s="292" t="s">
        <v>891</v>
      </c>
    </row>
    <row r="36" spans="1:5" ht="21" x14ac:dyDescent="0.25">
      <c r="A36" s="139"/>
      <c r="B36" s="3">
        <v>2565</v>
      </c>
      <c r="C36" s="3">
        <v>2564</v>
      </c>
    </row>
    <row r="37" spans="1:5" ht="21" customHeight="1" x14ac:dyDescent="0.25">
      <c r="A37" s="131" t="s">
        <v>152</v>
      </c>
      <c r="B37" s="241">
        <f>+W!AH67+W!AH68+W!AH69+W!AH70</f>
        <v>246677.35</v>
      </c>
      <c r="C37" s="243">
        <f>24561.69+155865+33565.8</f>
        <v>213992.49</v>
      </c>
      <c r="D37" s="132" t="s">
        <v>153</v>
      </c>
      <c r="E37" s="6" t="s">
        <v>154</v>
      </c>
    </row>
    <row r="38" spans="1:5" ht="21" hidden="1" customHeight="1" x14ac:dyDescent="0.25">
      <c r="A38" s="131" t="s">
        <v>173</v>
      </c>
      <c r="B38" s="131" t="s">
        <v>895</v>
      </c>
      <c r="C38" s="243" t="s">
        <v>895</v>
      </c>
      <c r="D38" s="132" t="s">
        <v>155</v>
      </c>
      <c r="E38" s="6" t="s">
        <v>156</v>
      </c>
    </row>
    <row r="39" spans="1:5" ht="21" customHeight="1" x14ac:dyDescent="0.25">
      <c r="A39" s="131" t="s">
        <v>178</v>
      </c>
      <c r="B39" s="241">
        <f>+W!AH71+W!AH72+W!AH73+W!AH74+W!AH75+W!AH76+W!AH77+W!AH78+W!AH79</f>
        <v>59401.1</v>
      </c>
      <c r="C39" s="243">
        <f>1164+3030+290+1420+1840+75600</f>
        <v>83344</v>
      </c>
      <c r="D39" s="132" t="s">
        <v>157</v>
      </c>
      <c r="E39" s="6" t="s">
        <v>158</v>
      </c>
    </row>
    <row r="40" spans="1:5" ht="21" customHeight="1" x14ac:dyDescent="0.25">
      <c r="A40" s="131" t="s">
        <v>252</v>
      </c>
      <c r="B40" s="241">
        <f>+W!AH80+W!AH81</f>
        <v>22650</v>
      </c>
      <c r="C40" s="243">
        <f>14950+910690</f>
        <v>925640</v>
      </c>
      <c r="D40" s="132" t="s">
        <v>159</v>
      </c>
      <c r="E40" s="6" t="s">
        <v>160</v>
      </c>
    </row>
    <row r="41" spans="1:5" ht="21" customHeight="1" x14ac:dyDescent="0.25">
      <c r="A41" s="131" t="s">
        <v>279</v>
      </c>
      <c r="B41" s="241">
        <f>+W!AH82+W!AH83</f>
        <v>8385.5</v>
      </c>
      <c r="C41" s="243">
        <f>5000+4100</f>
        <v>9100</v>
      </c>
      <c r="D41" s="132" t="s">
        <v>161</v>
      </c>
      <c r="E41" s="6" t="s">
        <v>162</v>
      </c>
    </row>
    <row r="42" spans="1:5" ht="21.75" thickBot="1" x14ac:dyDescent="0.3">
      <c r="A42" s="216" t="s">
        <v>1030</v>
      </c>
      <c r="B42" s="249">
        <f>SUM(B37:B41)</f>
        <v>337113.95</v>
      </c>
      <c r="C42" s="249">
        <f>SUM(C37:C41)</f>
        <v>1232076.49</v>
      </c>
      <c r="D42" s="132" t="s">
        <v>163</v>
      </c>
      <c r="E42" s="6" t="s">
        <v>164</v>
      </c>
    </row>
    <row r="43" spans="1:5" ht="42.75" thickTop="1" x14ac:dyDescent="0.25">
      <c r="D43" s="132" t="s">
        <v>165</v>
      </c>
      <c r="E43" s="6" t="s">
        <v>166</v>
      </c>
    </row>
    <row r="44" spans="1:5" ht="21" x14ac:dyDescent="0.25">
      <c r="D44" s="132" t="s">
        <v>167</v>
      </c>
      <c r="E44" s="6" t="s">
        <v>168</v>
      </c>
    </row>
    <row r="45" spans="1:5" ht="21" x14ac:dyDescent="0.25">
      <c r="D45" s="132" t="s">
        <v>169</v>
      </c>
      <c r="E45" s="6" t="s">
        <v>170</v>
      </c>
    </row>
    <row r="46" spans="1:5" ht="21" x14ac:dyDescent="0.25">
      <c r="D46" s="132" t="s">
        <v>171</v>
      </c>
      <c r="E46" s="6" t="s">
        <v>172</v>
      </c>
    </row>
    <row r="47" spans="1:5" ht="21" x14ac:dyDescent="0.25">
      <c r="D47" s="132" t="s">
        <v>174</v>
      </c>
      <c r="E47" s="6" t="s">
        <v>175</v>
      </c>
    </row>
    <row r="48" spans="1:5" ht="21" x14ac:dyDescent="0.25">
      <c r="D48" s="132" t="s">
        <v>176</v>
      </c>
      <c r="E48" s="6" t="s">
        <v>177</v>
      </c>
    </row>
    <row r="49" spans="4:5" ht="21" x14ac:dyDescent="0.35">
      <c r="D49" s="136" t="s">
        <v>179</v>
      </c>
      <c r="E49" s="1" t="s">
        <v>180</v>
      </c>
    </row>
    <row r="50" spans="4:5" ht="21" x14ac:dyDescent="0.35">
      <c r="D50" s="136" t="s">
        <v>181</v>
      </c>
      <c r="E50" s="1" t="s">
        <v>182</v>
      </c>
    </row>
    <row r="51" spans="4:5" ht="21" x14ac:dyDescent="0.35">
      <c r="D51" s="136" t="s">
        <v>183</v>
      </c>
      <c r="E51" s="1" t="s">
        <v>184</v>
      </c>
    </row>
    <row r="52" spans="4:5" ht="21" x14ac:dyDescent="0.35">
      <c r="D52" s="136" t="s">
        <v>185</v>
      </c>
      <c r="E52" s="1" t="s">
        <v>186</v>
      </c>
    </row>
    <row r="53" spans="4:5" ht="21" x14ac:dyDescent="0.35">
      <c r="D53" s="136" t="s">
        <v>187</v>
      </c>
      <c r="E53" s="1" t="s">
        <v>188</v>
      </c>
    </row>
    <row r="54" spans="4:5" ht="21" x14ac:dyDescent="0.35">
      <c r="D54" s="136" t="s">
        <v>189</v>
      </c>
      <c r="E54" s="1" t="s">
        <v>190</v>
      </c>
    </row>
    <row r="55" spans="4:5" ht="21" x14ac:dyDescent="0.35">
      <c r="D55" s="136" t="s">
        <v>191</v>
      </c>
      <c r="E55" s="1" t="s">
        <v>192</v>
      </c>
    </row>
    <row r="56" spans="4:5" ht="21" x14ac:dyDescent="0.35">
      <c r="D56" s="136" t="s">
        <v>193</v>
      </c>
      <c r="E56" s="1" t="s">
        <v>194</v>
      </c>
    </row>
    <row r="57" spans="4:5" ht="21" x14ac:dyDescent="0.35">
      <c r="D57" s="136" t="s">
        <v>195</v>
      </c>
      <c r="E57" s="1" t="s">
        <v>196</v>
      </c>
    </row>
    <row r="58" spans="4:5" ht="21" x14ac:dyDescent="0.35">
      <c r="D58" s="136" t="s">
        <v>197</v>
      </c>
      <c r="E58" s="1" t="s">
        <v>198</v>
      </c>
    </row>
    <row r="59" spans="4:5" ht="21" x14ac:dyDescent="0.35">
      <c r="D59" s="136" t="s">
        <v>199</v>
      </c>
      <c r="E59" s="1" t="s">
        <v>200</v>
      </c>
    </row>
    <row r="60" spans="4:5" ht="21" x14ac:dyDescent="0.35">
      <c r="D60" s="136" t="s">
        <v>201</v>
      </c>
      <c r="E60" s="1" t="s">
        <v>202</v>
      </c>
    </row>
    <row r="61" spans="4:5" ht="21" x14ac:dyDescent="0.35">
      <c r="D61" s="136" t="s">
        <v>203</v>
      </c>
      <c r="E61" s="1" t="s">
        <v>204</v>
      </c>
    </row>
    <row r="62" spans="4:5" ht="21" x14ac:dyDescent="0.35">
      <c r="D62" s="136" t="s">
        <v>205</v>
      </c>
      <c r="E62" s="1" t="s">
        <v>206</v>
      </c>
    </row>
    <row r="63" spans="4:5" ht="21" x14ac:dyDescent="0.35">
      <c r="D63" s="136" t="s">
        <v>207</v>
      </c>
      <c r="E63" s="1" t="s">
        <v>208</v>
      </c>
    </row>
    <row r="64" spans="4:5" ht="21" x14ac:dyDescent="0.35">
      <c r="D64" s="136" t="s">
        <v>209</v>
      </c>
      <c r="E64" s="1" t="s">
        <v>210</v>
      </c>
    </row>
    <row r="65" spans="4:5" ht="21" x14ac:dyDescent="0.35">
      <c r="D65" s="136" t="s">
        <v>211</v>
      </c>
      <c r="E65" s="1" t="s">
        <v>212</v>
      </c>
    </row>
    <row r="66" spans="4:5" ht="21" x14ac:dyDescent="0.35">
      <c r="D66" s="136" t="s">
        <v>213</v>
      </c>
      <c r="E66" s="1" t="s">
        <v>214</v>
      </c>
    </row>
    <row r="67" spans="4:5" ht="21" x14ac:dyDescent="0.35">
      <c r="D67" s="136" t="s">
        <v>215</v>
      </c>
      <c r="E67" s="1" t="s">
        <v>216</v>
      </c>
    </row>
    <row r="68" spans="4:5" ht="21" x14ac:dyDescent="0.35">
      <c r="D68" s="136" t="s">
        <v>217</v>
      </c>
      <c r="E68" s="1" t="s">
        <v>218</v>
      </c>
    </row>
    <row r="69" spans="4:5" ht="21" x14ac:dyDescent="0.35">
      <c r="D69" s="136" t="s">
        <v>219</v>
      </c>
      <c r="E69" s="1" t="s">
        <v>220</v>
      </c>
    </row>
    <row r="70" spans="4:5" ht="21" x14ac:dyDescent="0.35">
      <c r="D70" s="136" t="s">
        <v>221</v>
      </c>
      <c r="E70" s="1" t="s">
        <v>222</v>
      </c>
    </row>
    <row r="71" spans="4:5" ht="21" x14ac:dyDescent="0.35">
      <c r="D71" s="136" t="s">
        <v>223</v>
      </c>
      <c r="E71" s="1" t="s">
        <v>224</v>
      </c>
    </row>
    <row r="72" spans="4:5" ht="21" x14ac:dyDescent="0.35">
      <c r="D72" s="136" t="s">
        <v>225</v>
      </c>
      <c r="E72" s="1" t="s">
        <v>226</v>
      </c>
    </row>
    <row r="73" spans="4:5" ht="21" x14ac:dyDescent="0.35">
      <c r="D73" s="136" t="s">
        <v>227</v>
      </c>
      <c r="E73" s="1" t="s">
        <v>228</v>
      </c>
    </row>
    <row r="74" spans="4:5" ht="21" x14ac:dyDescent="0.35">
      <c r="D74" s="136" t="s">
        <v>229</v>
      </c>
      <c r="E74" s="1" t="s">
        <v>230</v>
      </c>
    </row>
    <row r="75" spans="4:5" ht="21" x14ac:dyDescent="0.35">
      <c r="D75" s="136" t="s">
        <v>231</v>
      </c>
      <c r="E75" s="1" t="s">
        <v>232</v>
      </c>
    </row>
    <row r="76" spans="4:5" ht="21" x14ac:dyDescent="0.35">
      <c r="D76" s="136" t="s">
        <v>233</v>
      </c>
      <c r="E76" s="1" t="s">
        <v>234</v>
      </c>
    </row>
    <row r="77" spans="4:5" ht="21" x14ac:dyDescent="0.35">
      <c r="D77" s="136" t="s">
        <v>235</v>
      </c>
      <c r="E77" s="1" t="s">
        <v>236</v>
      </c>
    </row>
    <row r="78" spans="4:5" ht="21" x14ac:dyDescent="0.35">
      <c r="D78" s="136" t="s">
        <v>237</v>
      </c>
      <c r="E78" s="1" t="s">
        <v>238</v>
      </c>
    </row>
    <row r="79" spans="4:5" ht="21" x14ac:dyDescent="0.35">
      <c r="D79" s="136" t="s">
        <v>239</v>
      </c>
      <c r="E79" s="1" t="s">
        <v>1096</v>
      </c>
    </row>
    <row r="80" spans="4:5" ht="21" x14ac:dyDescent="0.35">
      <c r="D80" s="136" t="s">
        <v>240</v>
      </c>
      <c r="E80" s="1" t="s">
        <v>241</v>
      </c>
    </row>
    <row r="81" spans="4:5" ht="21" x14ac:dyDescent="0.35">
      <c r="D81" s="136" t="s">
        <v>242</v>
      </c>
      <c r="E81" s="1" t="s">
        <v>243</v>
      </c>
    </row>
    <row r="82" spans="4:5" ht="21" x14ac:dyDescent="0.35">
      <c r="D82" s="136" t="s">
        <v>244</v>
      </c>
      <c r="E82" s="1" t="s">
        <v>245</v>
      </c>
    </row>
    <row r="83" spans="4:5" ht="21" x14ac:dyDescent="0.35">
      <c r="D83" s="136" t="s">
        <v>246</v>
      </c>
      <c r="E83" s="1" t="s">
        <v>247</v>
      </c>
    </row>
    <row r="84" spans="4:5" ht="21" x14ac:dyDescent="0.35">
      <c r="D84" s="136" t="s">
        <v>248</v>
      </c>
      <c r="E84" s="1" t="s">
        <v>249</v>
      </c>
    </row>
    <row r="85" spans="4:5" ht="21" x14ac:dyDescent="0.35">
      <c r="D85" s="136" t="s">
        <v>250</v>
      </c>
      <c r="E85" s="1" t="s">
        <v>251</v>
      </c>
    </row>
    <row r="86" spans="4:5" ht="21" x14ac:dyDescent="0.35">
      <c r="D86" s="136" t="s">
        <v>253</v>
      </c>
      <c r="E86" s="1" t="s">
        <v>254</v>
      </c>
    </row>
    <row r="87" spans="4:5" ht="21" x14ac:dyDescent="0.35">
      <c r="D87" s="136" t="s">
        <v>255</v>
      </c>
      <c r="E87" s="1" t="s">
        <v>256</v>
      </c>
    </row>
    <row r="88" spans="4:5" ht="21" x14ac:dyDescent="0.35">
      <c r="D88" s="148" t="s">
        <v>257</v>
      </c>
      <c r="E88" s="1" t="s">
        <v>258</v>
      </c>
    </row>
    <row r="89" spans="4:5" ht="21" x14ac:dyDescent="0.35">
      <c r="D89" s="148" t="s">
        <v>259</v>
      </c>
      <c r="E89" s="1" t="s">
        <v>260</v>
      </c>
    </row>
    <row r="90" spans="4:5" ht="21" x14ac:dyDescent="0.35">
      <c r="D90" s="148" t="s">
        <v>261</v>
      </c>
      <c r="E90" s="1" t="s">
        <v>262</v>
      </c>
    </row>
    <row r="91" spans="4:5" ht="21" x14ac:dyDescent="0.35">
      <c r="D91" s="148" t="s">
        <v>263</v>
      </c>
      <c r="E91" s="1" t="s">
        <v>264</v>
      </c>
    </row>
    <row r="92" spans="4:5" ht="21" x14ac:dyDescent="0.35">
      <c r="D92" s="148" t="s">
        <v>265</v>
      </c>
      <c r="E92" s="1" t="s">
        <v>266</v>
      </c>
    </row>
    <row r="93" spans="4:5" ht="21" x14ac:dyDescent="0.35">
      <c r="D93" s="148" t="s">
        <v>267</v>
      </c>
      <c r="E93" s="1" t="s">
        <v>268</v>
      </c>
    </row>
    <row r="94" spans="4:5" ht="21" x14ac:dyDescent="0.35">
      <c r="D94" s="148" t="s">
        <v>269</v>
      </c>
      <c r="E94" s="1" t="s">
        <v>270</v>
      </c>
    </row>
    <row r="95" spans="4:5" ht="21" x14ac:dyDescent="0.35">
      <c r="D95" s="148" t="s">
        <v>271</v>
      </c>
      <c r="E95" s="1" t="s">
        <v>272</v>
      </c>
    </row>
    <row r="96" spans="4:5" ht="21" x14ac:dyDescent="0.35">
      <c r="D96" s="148" t="s">
        <v>273</v>
      </c>
      <c r="E96" s="1" t="s">
        <v>274</v>
      </c>
    </row>
    <row r="97" spans="4:5" ht="21" x14ac:dyDescent="0.35">
      <c r="D97" s="148" t="s">
        <v>275</v>
      </c>
      <c r="E97" s="1" t="s">
        <v>276</v>
      </c>
    </row>
    <row r="98" spans="4:5" ht="21" x14ac:dyDescent="0.35">
      <c r="D98" s="148" t="s">
        <v>277</v>
      </c>
      <c r="E98" s="1" t="s">
        <v>278</v>
      </c>
    </row>
    <row r="99" spans="4:5" ht="21" x14ac:dyDescent="0.35">
      <c r="D99" s="135" t="s">
        <v>280</v>
      </c>
      <c r="E99" s="1" t="s">
        <v>281</v>
      </c>
    </row>
    <row r="100" spans="4:5" ht="21" x14ac:dyDescent="0.35">
      <c r="D100" s="134" t="s">
        <v>282</v>
      </c>
      <c r="E100" s="1" t="s">
        <v>283</v>
      </c>
    </row>
  </sheetData>
  <mergeCells count="13">
    <mergeCell ref="A1:C1"/>
    <mergeCell ref="A6:A17"/>
    <mergeCell ref="B6:B17"/>
    <mergeCell ref="C6:C17"/>
    <mergeCell ref="A3:C3"/>
    <mergeCell ref="A4:A5"/>
    <mergeCell ref="B4:C4"/>
    <mergeCell ref="A23:C23"/>
    <mergeCell ref="A24:A25"/>
    <mergeCell ref="B24:C24"/>
    <mergeCell ref="A18:A20"/>
    <mergeCell ref="B18:B20"/>
    <mergeCell ref="C18:C20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4" tint="-0.249977111117893"/>
  </sheetPr>
  <dimension ref="A1:F23"/>
  <sheetViews>
    <sheetView workbookViewId="0">
      <selection activeCell="D7" sqref="D7:E12"/>
    </sheetView>
  </sheetViews>
  <sheetFormatPr defaultColWidth="9" defaultRowHeight="18.75" x14ac:dyDescent="0.25"/>
  <cols>
    <col min="1" max="1" width="45.75" style="107" customWidth="1"/>
    <col min="2" max="2" width="14.875" style="107" customWidth="1"/>
    <col min="3" max="3" width="14.625" style="107" customWidth="1"/>
    <col min="4" max="4" width="16.625" style="107" customWidth="1"/>
    <col min="5" max="5" width="54.125" style="108" customWidth="1"/>
    <col min="6" max="16384" width="9" style="107"/>
  </cols>
  <sheetData>
    <row r="1" spans="1:6" ht="21" x14ac:dyDescent="0.25">
      <c r="A1" s="330" t="str">
        <f>+L!A1</f>
        <v>เทศบาลตำบลหลักช้าง</v>
      </c>
      <c r="B1" s="330"/>
      <c r="C1" s="330"/>
      <c r="D1" s="2"/>
    </row>
    <row r="2" spans="1:6" ht="21" x14ac:dyDescent="0.25">
      <c r="A2" s="330" t="s">
        <v>919</v>
      </c>
      <c r="B2" s="330"/>
      <c r="C2" s="330"/>
      <c r="D2" s="2"/>
    </row>
    <row r="3" spans="1:6" ht="21" x14ac:dyDescent="0.25">
      <c r="A3" s="330" t="str">
        <f>+L!A3</f>
        <v>สำหรับปีสิ้นสุดวันที่ 30 กันยายน 2565</v>
      </c>
      <c r="B3" s="330"/>
      <c r="C3" s="330"/>
      <c r="D3" s="2"/>
    </row>
    <row r="4" spans="1:6" ht="21" x14ac:dyDescent="0.25">
      <c r="A4" s="327" t="s">
        <v>1585</v>
      </c>
      <c r="B4" s="327"/>
      <c r="C4" s="327"/>
      <c r="D4" s="3" t="s">
        <v>1122</v>
      </c>
      <c r="E4" s="112" t="s">
        <v>920</v>
      </c>
    </row>
    <row r="5" spans="1:6" ht="21" x14ac:dyDescent="0.25">
      <c r="A5" s="328"/>
      <c r="B5" s="329" t="s">
        <v>891</v>
      </c>
      <c r="C5" s="329"/>
      <c r="D5" s="3"/>
    </row>
    <row r="6" spans="1:6" ht="21" x14ac:dyDescent="0.25">
      <c r="A6" s="328"/>
      <c r="B6" s="3">
        <v>2565</v>
      </c>
      <c r="C6" s="3">
        <v>2564</v>
      </c>
      <c r="D6" s="3"/>
    </row>
    <row r="7" spans="1:6" ht="21" x14ac:dyDescent="0.25">
      <c r="A7" s="131" t="s">
        <v>415</v>
      </c>
      <c r="B7" s="211">
        <f>+W!AH98</f>
        <v>26364679</v>
      </c>
      <c r="C7" s="208">
        <v>26388631.27</v>
      </c>
      <c r="D7" s="132" t="s">
        <v>416</v>
      </c>
      <c r="E7" s="131" t="s">
        <v>1562</v>
      </c>
      <c r="F7" s="113"/>
    </row>
    <row r="8" spans="1:6" ht="42" hidden="1" x14ac:dyDescent="0.25">
      <c r="A8" s="6" t="s">
        <v>417</v>
      </c>
      <c r="B8" s="207" t="s">
        <v>953</v>
      </c>
      <c r="C8" s="208" t="s">
        <v>953</v>
      </c>
      <c r="D8" s="132" t="s">
        <v>418</v>
      </c>
      <c r="E8" s="6" t="s">
        <v>417</v>
      </c>
    </row>
    <row r="9" spans="1:6" ht="21" x14ac:dyDescent="0.25">
      <c r="A9" s="131" t="s">
        <v>419</v>
      </c>
      <c r="B9" s="208">
        <v>0</v>
      </c>
      <c r="C9" s="208">
        <v>193032</v>
      </c>
      <c r="D9" s="132" t="s">
        <v>420</v>
      </c>
      <c r="E9" s="131" t="s">
        <v>1563</v>
      </c>
      <c r="F9" s="113"/>
    </row>
    <row r="10" spans="1:6" ht="21" x14ac:dyDescent="0.25">
      <c r="A10" s="131" t="s">
        <v>421</v>
      </c>
      <c r="B10" s="211">
        <f>+W!AH99</f>
        <v>14293900</v>
      </c>
      <c r="C10" s="208">
        <v>2498322</v>
      </c>
      <c r="D10" s="132" t="s">
        <v>422</v>
      </c>
      <c r="E10" s="131" t="s">
        <v>1564</v>
      </c>
      <c r="F10" s="113"/>
    </row>
    <row r="11" spans="1:6" ht="21" hidden="1" x14ac:dyDescent="0.25">
      <c r="A11" s="131" t="s">
        <v>423</v>
      </c>
      <c r="B11" s="207" t="s">
        <v>953</v>
      </c>
      <c r="C11" s="208" t="s">
        <v>953</v>
      </c>
      <c r="D11" s="132" t="s">
        <v>424</v>
      </c>
      <c r="E11" s="131" t="s">
        <v>423</v>
      </c>
    </row>
    <row r="12" spans="1:6" ht="21" x14ac:dyDescent="0.35">
      <c r="A12" s="4" t="s">
        <v>355</v>
      </c>
      <c r="B12" s="213">
        <v>0</v>
      </c>
      <c r="C12" s="213">
        <v>3157925.26</v>
      </c>
      <c r="D12" s="134" t="s">
        <v>354</v>
      </c>
      <c r="E12" s="1" t="s">
        <v>355</v>
      </c>
    </row>
    <row r="13" spans="1:6" ht="23.25" customHeight="1" thickBot="1" x14ac:dyDescent="0.3">
      <c r="A13" s="147" t="s">
        <v>1132</v>
      </c>
      <c r="B13" s="105">
        <f>SUM(B7:B12)</f>
        <v>40658579</v>
      </c>
      <c r="C13" s="105">
        <f>SUM(C7:C12)</f>
        <v>32237910.530000001</v>
      </c>
      <c r="D13" s="207"/>
    </row>
    <row r="14" spans="1:6" ht="20.25" customHeight="1" thickTop="1" x14ac:dyDescent="0.3">
      <c r="A14" s="114"/>
      <c r="B14" s="108"/>
      <c r="C14" s="108"/>
      <c r="D14" s="140"/>
      <c r="E14" s="109"/>
    </row>
    <row r="15" spans="1:6" ht="20.25" customHeight="1" x14ac:dyDescent="0.25">
      <c r="A15" s="141"/>
      <c r="B15" s="108"/>
      <c r="C15" s="108"/>
      <c r="D15" s="140"/>
      <c r="E15" s="109"/>
    </row>
    <row r="16" spans="1:6" ht="18.75" customHeight="1" x14ac:dyDescent="0.25">
      <c r="A16" s="141"/>
      <c r="B16" s="108"/>
      <c r="C16" s="108"/>
      <c r="D16" s="140"/>
      <c r="E16" s="109"/>
    </row>
    <row r="17" spans="1:4" x14ac:dyDescent="0.25">
      <c r="A17" s="142"/>
      <c r="B17" s="112"/>
      <c r="C17" s="112"/>
      <c r="D17" s="112"/>
    </row>
    <row r="18" spans="1:4" x14ac:dyDescent="0.3">
      <c r="A18" s="114"/>
      <c r="B18" s="114"/>
      <c r="C18" s="114"/>
      <c r="D18" s="114"/>
    </row>
    <row r="19" spans="1:4" x14ac:dyDescent="0.3">
      <c r="A19" s="114"/>
      <c r="B19" s="114"/>
      <c r="C19" s="114"/>
      <c r="D19" s="114"/>
    </row>
    <row r="20" spans="1:4" x14ac:dyDescent="0.3">
      <c r="A20" s="114"/>
      <c r="B20" s="114"/>
      <c r="C20" s="114"/>
      <c r="D20" s="114"/>
    </row>
    <row r="21" spans="1:4" x14ac:dyDescent="0.3">
      <c r="A21" s="114"/>
      <c r="B21" s="114"/>
      <c r="C21" s="114"/>
      <c r="D21" s="114"/>
    </row>
    <row r="22" spans="1:4" x14ac:dyDescent="0.3">
      <c r="A22" s="114"/>
      <c r="B22" s="114"/>
      <c r="C22" s="114"/>
      <c r="D22" s="114"/>
    </row>
    <row r="23" spans="1:4" x14ac:dyDescent="0.3">
      <c r="A23" s="114"/>
      <c r="B23" s="114"/>
      <c r="C23" s="114"/>
      <c r="D23" s="114"/>
    </row>
  </sheetData>
  <mergeCells count="6">
    <mergeCell ref="A4:C4"/>
    <mergeCell ref="A5:A6"/>
    <mergeCell ref="B5:C5"/>
    <mergeCell ref="A1:C1"/>
    <mergeCell ref="A2:C2"/>
    <mergeCell ref="A3:C3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4" tint="-0.249977111117893"/>
  </sheetPr>
  <dimension ref="A1:G80"/>
  <sheetViews>
    <sheetView zoomScaleNormal="100" workbookViewId="0">
      <selection activeCell="D7" sqref="D7:E70"/>
    </sheetView>
  </sheetViews>
  <sheetFormatPr defaultColWidth="9" defaultRowHeight="18.75" x14ac:dyDescent="0.25"/>
  <cols>
    <col min="1" max="1" width="51.375" style="107" customWidth="1"/>
    <col min="2" max="2" width="11.25" style="107" customWidth="1"/>
    <col min="3" max="3" width="12.5" style="107" customWidth="1"/>
    <col min="4" max="4" width="16.625" style="107" customWidth="1"/>
    <col min="5" max="5" width="45.375" style="108" customWidth="1"/>
    <col min="6" max="16384" width="9" style="107"/>
  </cols>
  <sheetData>
    <row r="1" spans="1:7" ht="21" x14ac:dyDescent="0.25">
      <c r="A1" s="330" t="str">
        <f>+L!A1</f>
        <v>เทศบาลตำบลหลักช้าง</v>
      </c>
      <c r="B1" s="330"/>
      <c r="C1" s="330"/>
      <c r="D1" s="2"/>
    </row>
    <row r="2" spans="1:7" ht="21" x14ac:dyDescent="0.25">
      <c r="A2" s="330" t="s">
        <v>919</v>
      </c>
      <c r="B2" s="330"/>
      <c r="C2" s="330"/>
      <c r="D2" s="2"/>
      <c r="E2" s="2"/>
      <c r="F2" s="2"/>
      <c r="G2" s="2"/>
    </row>
    <row r="3" spans="1:7" ht="21" x14ac:dyDescent="0.25">
      <c r="A3" s="330" t="str">
        <f>+L!A3</f>
        <v>สำหรับปีสิ้นสุดวันที่ 30 กันยายน 2565</v>
      </c>
      <c r="B3" s="330"/>
      <c r="C3" s="330"/>
      <c r="D3" s="2"/>
    </row>
    <row r="4" spans="1:7" ht="21" x14ac:dyDescent="0.25">
      <c r="A4" s="327" t="s">
        <v>1586</v>
      </c>
      <c r="B4" s="327"/>
      <c r="C4" s="327"/>
      <c r="D4" s="130" t="s">
        <v>1122</v>
      </c>
      <c r="E4" s="112" t="s">
        <v>920</v>
      </c>
    </row>
    <row r="5" spans="1:7" ht="21" x14ac:dyDescent="0.25">
      <c r="A5" s="328"/>
      <c r="B5" s="329" t="s">
        <v>891</v>
      </c>
      <c r="C5" s="329"/>
      <c r="D5" s="130"/>
    </row>
    <row r="6" spans="1:7" ht="21" x14ac:dyDescent="0.25">
      <c r="A6" s="328"/>
      <c r="B6" s="3">
        <v>2565</v>
      </c>
      <c r="C6" s="3">
        <v>2564</v>
      </c>
      <c r="D6" s="130"/>
    </row>
    <row r="7" spans="1:7" ht="21" x14ac:dyDescent="0.25">
      <c r="A7" s="331" t="s">
        <v>152</v>
      </c>
      <c r="B7" s="334">
        <f>+W!AH67+W!AH68+W!AH69+W!AH70</f>
        <v>246677.35</v>
      </c>
      <c r="C7" s="333">
        <f>24561.69+155865+33565.8</f>
        <v>213992.49</v>
      </c>
      <c r="D7" s="132" t="s">
        <v>153</v>
      </c>
      <c r="E7" s="6" t="s">
        <v>154</v>
      </c>
    </row>
    <row r="8" spans="1:7" ht="1.5" customHeight="1" x14ac:dyDescent="0.25">
      <c r="A8" s="331"/>
      <c r="B8" s="332"/>
      <c r="C8" s="333"/>
      <c r="D8" s="132" t="s">
        <v>155</v>
      </c>
      <c r="E8" s="6" t="s">
        <v>156</v>
      </c>
    </row>
    <row r="9" spans="1:7" ht="21" hidden="1" x14ac:dyDescent="0.25">
      <c r="A9" s="331"/>
      <c r="B9" s="332"/>
      <c r="C9" s="333"/>
      <c r="D9" s="132" t="s">
        <v>157</v>
      </c>
      <c r="E9" s="6" t="s">
        <v>158</v>
      </c>
    </row>
    <row r="10" spans="1:7" ht="21" hidden="1" x14ac:dyDescent="0.25">
      <c r="A10" s="331"/>
      <c r="B10" s="332"/>
      <c r="C10" s="333"/>
      <c r="D10" s="132" t="s">
        <v>159</v>
      </c>
      <c r="E10" s="6" t="s">
        <v>160</v>
      </c>
    </row>
    <row r="11" spans="1:7" ht="21" hidden="1" x14ac:dyDescent="0.25">
      <c r="A11" s="331"/>
      <c r="B11" s="332"/>
      <c r="C11" s="333"/>
      <c r="D11" s="132" t="s">
        <v>161</v>
      </c>
      <c r="E11" s="6" t="s">
        <v>162</v>
      </c>
    </row>
    <row r="12" spans="1:7" ht="21" hidden="1" x14ac:dyDescent="0.25">
      <c r="A12" s="331"/>
      <c r="B12" s="332"/>
      <c r="C12" s="333"/>
      <c r="D12" s="132" t="s">
        <v>163</v>
      </c>
      <c r="E12" s="6" t="s">
        <v>164</v>
      </c>
    </row>
    <row r="13" spans="1:7" ht="21" hidden="1" x14ac:dyDescent="0.25">
      <c r="A13" s="331"/>
      <c r="B13" s="332"/>
      <c r="C13" s="333"/>
      <c r="D13" s="132" t="s">
        <v>165</v>
      </c>
      <c r="E13" s="6" t="s">
        <v>166</v>
      </c>
    </row>
    <row r="14" spans="1:7" ht="21" hidden="1" x14ac:dyDescent="0.25">
      <c r="A14" s="331"/>
      <c r="B14" s="332"/>
      <c r="C14" s="333"/>
      <c r="D14" s="132" t="s">
        <v>167</v>
      </c>
      <c r="E14" s="6" t="s">
        <v>168</v>
      </c>
    </row>
    <row r="15" spans="1:7" ht="21" hidden="1" x14ac:dyDescent="0.25">
      <c r="A15" s="331"/>
      <c r="B15" s="332"/>
      <c r="C15" s="333"/>
      <c r="D15" s="132" t="s">
        <v>169</v>
      </c>
      <c r="E15" s="6" t="s">
        <v>170</v>
      </c>
    </row>
    <row r="16" spans="1:7" ht="21" hidden="1" x14ac:dyDescent="0.25">
      <c r="A16" s="331"/>
      <c r="B16" s="332"/>
      <c r="C16" s="333"/>
      <c r="D16" s="132" t="s">
        <v>171</v>
      </c>
      <c r="E16" s="6" t="s">
        <v>172</v>
      </c>
    </row>
    <row r="17" spans="1:5" ht="21" hidden="1" x14ac:dyDescent="0.25">
      <c r="A17" s="331" t="s">
        <v>173</v>
      </c>
      <c r="B17" s="332" t="s">
        <v>895</v>
      </c>
      <c r="C17" s="333" t="s">
        <v>895</v>
      </c>
      <c r="D17" s="132" t="s">
        <v>174</v>
      </c>
      <c r="E17" s="6" t="s">
        <v>175</v>
      </c>
    </row>
    <row r="18" spans="1:5" ht="21" hidden="1" x14ac:dyDescent="0.25">
      <c r="A18" s="331"/>
      <c r="B18" s="332"/>
      <c r="C18" s="333"/>
      <c r="D18" s="132" t="s">
        <v>176</v>
      </c>
      <c r="E18" s="6" t="s">
        <v>177</v>
      </c>
    </row>
    <row r="19" spans="1:5" ht="21" x14ac:dyDescent="0.35">
      <c r="A19" s="331" t="s">
        <v>178</v>
      </c>
      <c r="B19" s="334">
        <f>+W!AH71+W!AH72+W!AH73+W!AH74+W!AH75+W!AH76+W!AH77+W!AH78+W!AH79</f>
        <v>59401.1</v>
      </c>
      <c r="C19" s="333">
        <f>1164+3030+290+1420+1840+75600</f>
        <v>83344</v>
      </c>
      <c r="D19" s="136" t="s">
        <v>179</v>
      </c>
      <c r="E19" s="1" t="s">
        <v>180</v>
      </c>
    </row>
    <row r="20" spans="1:5" ht="3.75" customHeight="1" x14ac:dyDescent="0.35">
      <c r="A20" s="331"/>
      <c r="B20" s="332"/>
      <c r="C20" s="333"/>
      <c r="D20" s="136" t="s">
        <v>181</v>
      </c>
      <c r="E20" s="1" t="s">
        <v>182</v>
      </c>
    </row>
    <row r="21" spans="1:5" ht="21" hidden="1" x14ac:dyDescent="0.35">
      <c r="A21" s="331"/>
      <c r="B21" s="332"/>
      <c r="C21" s="333"/>
      <c r="D21" s="136" t="s">
        <v>183</v>
      </c>
      <c r="E21" s="1" t="s">
        <v>184</v>
      </c>
    </row>
    <row r="22" spans="1:5" ht="21" hidden="1" x14ac:dyDescent="0.35">
      <c r="A22" s="331"/>
      <c r="B22" s="332"/>
      <c r="C22" s="333"/>
      <c r="D22" s="136" t="s">
        <v>185</v>
      </c>
      <c r="E22" s="1" t="s">
        <v>186</v>
      </c>
    </row>
    <row r="23" spans="1:5" ht="21" hidden="1" x14ac:dyDescent="0.35">
      <c r="A23" s="331"/>
      <c r="B23" s="332"/>
      <c r="C23" s="333"/>
      <c r="D23" s="136" t="s">
        <v>187</v>
      </c>
      <c r="E23" s="1" t="s">
        <v>188</v>
      </c>
    </row>
    <row r="24" spans="1:5" ht="21" hidden="1" x14ac:dyDescent="0.35">
      <c r="A24" s="331"/>
      <c r="B24" s="332"/>
      <c r="C24" s="333"/>
      <c r="D24" s="136" t="s">
        <v>189</v>
      </c>
      <c r="E24" s="1" t="s">
        <v>190</v>
      </c>
    </row>
    <row r="25" spans="1:5" ht="21" hidden="1" x14ac:dyDescent="0.35">
      <c r="A25" s="331"/>
      <c r="B25" s="332"/>
      <c r="C25" s="333"/>
      <c r="D25" s="136" t="s">
        <v>191</v>
      </c>
      <c r="E25" s="1" t="s">
        <v>192</v>
      </c>
    </row>
    <row r="26" spans="1:5" ht="21" hidden="1" x14ac:dyDescent="0.35">
      <c r="A26" s="331"/>
      <c r="B26" s="332"/>
      <c r="C26" s="333"/>
      <c r="D26" s="136" t="s">
        <v>193</v>
      </c>
      <c r="E26" s="1" t="s">
        <v>194</v>
      </c>
    </row>
    <row r="27" spans="1:5" ht="21" hidden="1" x14ac:dyDescent="0.35">
      <c r="A27" s="331"/>
      <c r="B27" s="332"/>
      <c r="C27" s="333"/>
      <c r="D27" s="136" t="s">
        <v>195</v>
      </c>
      <c r="E27" s="1" t="s">
        <v>196</v>
      </c>
    </row>
    <row r="28" spans="1:5" ht="21" hidden="1" x14ac:dyDescent="0.35">
      <c r="A28" s="331"/>
      <c r="B28" s="332"/>
      <c r="C28" s="333"/>
      <c r="D28" s="136" t="s">
        <v>197</v>
      </c>
      <c r="E28" s="1" t="s">
        <v>198</v>
      </c>
    </row>
    <row r="29" spans="1:5" ht="9.75" hidden="1" customHeight="1" x14ac:dyDescent="0.35">
      <c r="A29" s="331"/>
      <c r="B29" s="332"/>
      <c r="C29" s="333"/>
      <c r="D29" s="136" t="s">
        <v>199</v>
      </c>
      <c r="E29" s="1" t="s">
        <v>200</v>
      </c>
    </row>
    <row r="30" spans="1:5" ht="21" hidden="1" x14ac:dyDescent="0.35">
      <c r="A30" s="331"/>
      <c r="B30" s="332"/>
      <c r="C30" s="333"/>
      <c r="D30" s="136" t="s">
        <v>201</v>
      </c>
      <c r="E30" s="1" t="s">
        <v>202</v>
      </c>
    </row>
    <row r="31" spans="1:5" ht="21" hidden="1" x14ac:dyDescent="0.35">
      <c r="A31" s="331"/>
      <c r="B31" s="332"/>
      <c r="C31" s="333"/>
      <c r="D31" s="136" t="s">
        <v>203</v>
      </c>
      <c r="E31" s="1" t="s">
        <v>204</v>
      </c>
    </row>
    <row r="32" spans="1:5" ht="21" hidden="1" x14ac:dyDescent="0.35">
      <c r="A32" s="331"/>
      <c r="B32" s="332"/>
      <c r="C32" s="333"/>
      <c r="D32" s="136" t="s">
        <v>205</v>
      </c>
      <c r="E32" s="1" t="s">
        <v>206</v>
      </c>
    </row>
    <row r="33" spans="1:5" ht="21" hidden="1" x14ac:dyDescent="0.35">
      <c r="A33" s="331"/>
      <c r="B33" s="332"/>
      <c r="C33" s="333"/>
      <c r="D33" s="136" t="s">
        <v>207</v>
      </c>
      <c r="E33" s="1" t="s">
        <v>208</v>
      </c>
    </row>
    <row r="34" spans="1:5" ht="21" hidden="1" x14ac:dyDescent="0.35">
      <c r="A34" s="331"/>
      <c r="B34" s="332"/>
      <c r="C34" s="333"/>
      <c r="D34" s="136" t="s">
        <v>209</v>
      </c>
      <c r="E34" s="1" t="s">
        <v>210</v>
      </c>
    </row>
    <row r="35" spans="1:5" ht="21" hidden="1" x14ac:dyDescent="0.35">
      <c r="A35" s="331"/>
      <c r="B35" s="332"/>
      <c r="C35" s="333"/>
      <c r="D35" s="136" t="s">
        <v>211</v>
      </c>
      <c r="E35" s="1" t="s">
        <v>212</v>
      </c>
    </row>
    <row r="36" spans="1:5" ht="12.75" hidden="1" customHeight="1" x14ac:dyDescent="0.35">
      <c r="A36" s="331"/>
      <c r="B36" s="332"/>
      <c r="C36" s="333"/>
      <c r="D36" s="136" t="s">
        <v>213</v>
      </c>
      <c r="E36" s="1" t="s">
        <v>214</v>
      </c>
    </row>
    <row r="37" spans="1:5" ht="16.5" hidden="1" customHeight="1" x14ac:dyDescent="0.35">
      <c r="A37" s="331"/>
      <c r="B37" s="332"/>
      <c r="C37" s="333"/>
      <c r="D37" s="136" t="s">
        <v>215</v>
      </c>
      <c r="E37" s="1" t="s">
        <v>216</v>
      </c>
    </row>
    <row r="38" spans="1:5" ht="21" hidden="1" x14ac:dyDescent="0.35">
      <c r="A38" s="331"/>
      <c r="B38" s="332"/>
      <c r="C38" s="333"/>
      <c r="D38" s="136" t="s">
        <v>217</v>
      </c>
      <c r="E38" s="1" t="s">
        <v>218</v>
      </c>
    </row>
    <row r="39" spans="1:5" ht="21" hidden="1" x14ac:dyDescent="0.35">
      <c r="A39" s="331"/>
      <c r="B39" s="332"/>
      <c r="C39" s="333"/>
      <c r="D39" s="136" t="s">
        <v>219</v>
      </c>
      <c r="E39" s="1" t="s">
        <v>220</v>
      </c>
    </row>
    <row r="40" spans="1:5" ht="21" hidden="1" x14ac:dyDescent="0.35">
      <c r="A40" s="331"/>
      <c r="B40" s="332"/>
      <c r="C40" s="333"/>
      <c r="D40" s="136" t="s">
        <v>221</v>
      </c>
      <c r="E40" s="1" t="s">
        <v>222</v>
      </c>
    </row>
    <row r="41" spans="1:5" ht="21" hidden="1" x14ac:dyDescent="0.35">
      <c r="A41" s="331"/>
      <c r="B41" s="332"/>
      <c r="C41" s="333"/>
      <c r="D41" s="136" t="s">
        <v>223</v>
      </c>
      <c r="E41" s="1" t="s">
        <v>224</v>
      </c>
    </row>
    <row r="42" spans="1:5" ht="21" hidden="1" x14ac:dyDescent="0.35">
      <c r="A42" s="331"/>
      <c r="B42" s="332"/>
      <c r="C42" s="333"/>
      <c r="D42" s="136" t="s">
        <v>225</v>
      </c>
      <c r="E42" s="1" t="s">
        <v>226</v>
      </c>
    </row>
    <row r="43" spans="1:5" ht="21" hidden="1" x14ac:dyDescent="0.35">
      <c r="A43" s="331"/>
      <c r="B43" s="332"/>
      <c r="C43" s="333"/>
      <c r="D43" s="136" t="s">
        <v>227</v>
      </c>
      <c r="E43" s="1" t="s">
        <v>228</v>
      </c>
    </row>
    <row r="44" spans="1:5" ht="21" hidden="1" x14ac:dyDescent="0.35">
      <c r="A44" s="331"/>
      <c r="B44" s="332"/>
      <c r="C44" s="333"/>
      <c r="D44" s="136" t="s">
        <v>229</v>
      </c>
      <c r="E44" s="1" t="s">
        <v>230</v>
      </c>
    </row>
    <row r="45" spans="1:5" ht="21" hidden="1" x14ac:dyDescent="0.35">
      <c r="A45" s="331"/>
      <c r="B45" s="332"/>
      <c r="C45" s="333"/>
      <c r="D45" s="136" t="s">
        <v>231</v>
      </c>
      <c r="E45" s="1" t="s">
        <v>232</v>
      </c>
    </row>
    <row r="46" spans="1:5" ht="21" hidden="1" x14ac:dyDescent="0.35">
      <c r="A46" s="331"/>
      <c r="B46" s="332"/>
      <c r="C46" s="333"/>
      <c r="D46" s="136" t="s">
        <v>233</v>
      </c>
      <c r="E46" s="1" t="s">
        <v>234</v>
      </c>
    </row>
    <row r="47" spans="1:5" ht="21" hidden="1" x14ac:dyDescent="0.35">
      <c r="A47" s="331"/>
      <c r="B47" s="332"/>
      <c r="C47" s="333"/>
      <c r="D47" s="136" t="s">
        <v>235</v>
      </c>
      <c r="E47" s="1" t="s">
        <v>236</v>
      </c>
    </row>
    <row r="48" spans="1:5" ht="21" hidden="1" x14ac:dyDescent="0.35">
      <c r="A48" s="331"/>
      <c r="B48" s="332"/>
      <c r="C48" s="333"/>
      <c r="D48" s="136" t="s">
        <v>237</v>
      </c>
      <c r="E48" s="1" t="s">
        <v>238</v>
      </c>
    </row>
    <row r="49" spans="1:5" ht="21" hidden="1" x14ac:dyDescent="0.35">
      <c r="A49" s="331"/>
      <c r="B49" s="332"/>
      <c r="C49" s="333"/>
      <c r="D49" s="136" t="s">
        <v>239</v>
      </c>
      <c r="E49" s="1" t="s">
        <v>1096</v>
      </c>
    </row>
    <row r="50" spans="1:5" ht="21" hidden="1" x14ac:dyDescent="0.35">
      <c r="A50" s="331"/>
      <c r="B50" s="332"/>
      <c r="C50" s="333"/>
      <c r="D50" s="136" t="s">
        <v>240</v>
      </c>
      <c r="E50" s="1" t="s">
        <v>241</v>
      </c>
    </row>
    <row r="51" spans="1:5" ht="21" hidden="1" x14ac:dyDescent="0.35">
      <c r="A51" s="331"/>
      <c r="B51" s="332"/>
      <c r="C51" s="333"/>
      <c r="D51" s="136" t="s">
        <v>242</v>
      </c>
      <c r="E51" s="1" t="s">
        <v>243</v>
      </c>
    </row>
    <row r="52" spans="1:5" ht="21" hidden="1" x14ac:dyDescent="0.35">
      <c r="A52" s="331"/>
      <c r="B52" s="332"/>
      <c r="C52" s="333"/>
      <c r="D52" s="136" t="s">
        <v>244</v>
      </c>
      <c r="E52" s="1" t="s">
        <v>245</v>
      </c>
    </row>
    <row r="53" spans="1:5" ht="21" hidden="1" x14ac:dyDescent="0.35">
      <c r="A53" s="331"/>
      <c r="B53" s="332"/>
      <c r="C53" s="333"/>
      <c r="D53" s="136" t="s">
        <v>246</v>
      </c>
      <c r="E53" s="1" t="s">
        <v>247</v>
      </c>
    </row>
    <row r="54" spans="1:5" ht="21" hidden="1" x14ac:dyDescent="0.35">
      <c r="A54" s="331"/>
      <c r="B54" s="332"/>
      <c r="C54" s="333"/>
      <c r="D54" s="136" t="s">
        <v>248</v>
      </c>
      <c r="E54" s="1" t="s">
        <v>249</v>
      </c>
    </row>
    <row r="55" spans="1:5" ht="21" hidden="1" x14ac:dyDescent="0.35">
      <c r="A55" s="331"/>
      <c r="B55" s="332"/>
      <c r="C55" s="333"/>
      <c r="D55" s="136" t="s">
        <v>250</v>
      </c>
      <c r="E55" s="1" t="s">
        <v>251</v>
      </c>
    </row>
    <row r="56" spans="1:5" ht="21" x14ac:dyDescent="0.35">
      <c r="A56" s="331" t="s">
        <v>252</v>
      </c>
      <c r="B56" s="334">
        <f>+W!AH80+W!AH81</f>
        <v>22650</v>
      </c>
      <c r="C56" s="333">
        <f>14950+910690</f>
        <v>925640</v>
      </c>
      <c r="D56" s="136" t="s">
        <v>253</v>
      </c>
      <c r="E56" s="1" t="s">
        <v>254</v>
      </c>
    </row>
    <row r="57" spans="1:5" ht="3.75" customHeight="1" x14ac:dyDescent="0.35">
      <c r="A57" s="331"/>
      <c r="B57" s="332"/>
      <c r="C57" s="333"/>
      <c r="D57" s="136" t="s">
        <v>255</v>
      </c>
      <c r="E57" s="1" t="s">
        <v>256</v>
      </c>
    </row>
    <row r="58" spans="1:5" ht="21" hidden="1" x14ac:dyDescent="0.35">
      <c r="A58" s="331"/>
      <c r="B58" s="332"/>
      <c r="C58" s="333"/>
      <c r="D58" s="148" t="s">
        <v>257</v>
      </c>
      <c r="E58" s="1" t="s">
        <v>258</v>
      </c>
    </row>
    <row r="59" spans="1:5" ht="21" hidden="1" x14ac:dyDescent="0.35">
      <c r="A59" s="331"/>
      <c r="B59" s="332"/>
      <c r="C59" s="333"/>
      <c r="D59" s="148" t="s">
        <v>259</v>
      </c>
      <c r="E59" s="1" t="s">
        <v>260</v>
      </c>
    </row>
    <row r="60" spans="1:5" ht="21" hidden="1" x14ac:dyDescent="0.35">
      <c r="A60" s="331"/>
      <c r="B60" s="332"/>
      <c r="C60" s="333"/>
      <c r="D60" s="148" t="s">
        <v>261</v>
      </c>
      <c r="E60" s="1" t="s">
        <v>262</v>
      </c>
    </row>
    <row r="61" spans="1:5" ht="21" hidden="1" x14ac:dyDescent="0.35">
      <c r="A61" s="331"/>
      <c r="B61" s="332"/>
      <c r="C61" s="333"/>
      <c r="D61" s="148" t="s">
        <v>263</v>
      </c>
      <c r="E61" s="1" t="s">
        <v>264</v>
      </c>
    </row>
    <row r="62" spans="1:5" ht="21" hidden="1" x14ac:dyDescent="0.35">
      <c r="A62" s="331"/>
      <c r="B62" s="332"/>
      <c r="C62" s="333"/>
      <c r="D62" s="148" t="s">
        <v>265</v>
      </c>
      <c r="E62" s="1" t="s">
        <v>266</v>
      </c>
    </row>
    <row r="63" spans="1:5" ht="21" hidden="1" x14ac:dyDescent="0.35">
      <c r="A63" s="331"/>
      <c r="B63" s="332"/>
      <c r="C63" s="333"/>
      <c r="D63" s="148" t="s">
        <v>267</v>
      </c>
      <c r="E63" s="1" t="s">
        <v>268</v>
      </c>
    </row>
    <row r="64" spans="1:5" ht="21" hidden="1" x14ac:dyDescent="0.35">
      <c r="A64" s="331"/>
      <c r="B64" s="332"/>
      <c r="C64" s="333"/>
      <c r="D64" s="148" t="s">
        <v>269</v>
      </c>
      <c r="E64" s="1" t="s">
        <v>270</v>
      </c>
    </row>
    <row r="65" spans="1:5" ht="21" hidden="1" x14ac:dyDescent="0.35">
      <c r="A65" s="331"/>
      <c r="B65" s="332"/>
      <c r="C65" s="333"/>
      <c r="D65" s="148" t="s">
        <v>271</v>
      </c>
      <c r="E65" s="1" t="s">
        <v>272</v>
      </c>
    </row>
    <row r="66" spans="1:5" ht="21" hidden="1" x14ac:dyDescent="0.35">
      <c r="A66" s="331"/>
      <c r="B66" s="332"/>
      <c r="C66" s="333"/>
      <c r="D66" s="148" t="s">
        <v>273</v>
      </c>
      <c r="E66" s="1" t="s">
        <v>274</v>
      </c>
    </row>
    <row r="67" spans="1:5" ht="21" hidden="1" x14ac:dyDescent="0.35">
      <c r="A67" s="331"/>
      <c r="B67" s="332"/>
      <c r="C67" s="333"/>
      <c r="D67" s="148" t="s">
        <v>275</v>
      </c>
      <c r="E67" s="1" t="s">
        <v>276</v>
      </c>
    </row>
    <row r="68" spans="1:5" ht="21" hidden="1" x14ac:dyDescent="0.35">
      <c r="A68" s="331"/>
      <c r="B68" s="332"/>
      <c r="C68" s="333"/>
      <c r="D68" s="148" t="s">
        <v>277</v>
      </c>
      <c r="E68" s="1" t="s">
        <v>278</v>
      </c>
    </row>
    <row r="69" spans="1:5" ht="21" x14ac:dyDescent="0.35">
      <c r="A69" s="331" t="s">
        <v>279</v>
      </c>
      <c r="B69" s="334">
        <f>+W!AH82+W!AH83</f>
        <v>8385.5</v>
      </c>
      <c r="C69" s="333">
        <f>5000+4100</f>
        <v>9100</v>
      </c>
      <c r="D69" s="135" t="s">
        <v>280</v>
      </c>
      <c r="E69" s="1" t="s">
        <v>281</v>
      </c>
    </row>
    <row r="70" spans="1:5" ht="4.5" customHeight="1" x14ac:dyDescent="0.35">
      <c r="A70" s="331"/>
      <c r="B70" s="332"/>
      <c r="C70" s="333"/>
      <c r="D70" s="134" t="s">
        <v>282</v>
      </c>
      <c r="E70" s="1" t="s">
        <v>283</v>
      </c>
    </row>
    <row r="71" spans="1:5" ht="21" hidden="1" x14ac:dyDescent="0.35">
      <c r="A71" s="331"/>
      <c r="B71" s="332"/>
      <c r="C71" s="333"/>
      <c r="D71" s="134" t="s">
        <v>284</v>
      </c>
      <c r="E71" s="1" t="s">
        <v>285</v>
      </c>
    </row>
    <row r="72" spans="1:5" ht="21" hidden="1" x14ac:dyDescent="0.35">
      <c r="A72" s="331"/>
      <c r="B72" s="332"/>
      <c r="C72" s="333"/>
      <c r="D72" s="134" t="s">
        <v>286</v>
      </c>
      <c r="E72" s="1" t="s">
        <v>287</v>
      </c>
    </row>
    <row r="73" spans="1:5" ht="21" hidden="1" x14ac:dyDescent="0.35">
      <c r="A73" s="331"/>
      <c r="B73" s="332"/>
      <c r="C73" s="333"/>
      <c r="D73" s="134" t="s">
        <v>288</v>
      </c>
      <c r="E73" s="1" t="s">
        <v>289</v>
      </c>
    </row>
    <row r="74" spans="1:5" ht="21" hidden="1" x14ac:dyDescent="0.35">
      <c r="A74" s="331"/>
      <c r="B74" s="332"/>
      <c r="C74" s="333"/>
      <c r="D74" s="134" t="s">
        <v>290</v>
      </c>
      <c r="E74" s="1" t="s">
        <v>291</v>
      </c>
    </row>
    <row r="75" spans="1:5" ht="21" hidden="1" x14ac:dyDescent="0.35">
      <c r="A75" s="331"/>
      <c r="B75" s="332"/>
      <c r="C75" s="333"/>
      <c r="D75" s="134" t="s">
        <v>292</v>
      </c>
      <c r="E75" s="1" t="s">
        <v>293</v>
      </c>
    </row>
    <row r="76" spans="1:5" ht="21" hidden="1" x14ac:dyDescent="0.35">
      <c r="A76" s="331"/>
      <c r="B76" s="332"/>
      <c r="C76" s="333"/>
      <c r="D76" s="134" t="s">
        <v>294</v>
      </c>
      <c r="E76" s="1" t="s">
        <v>295</v>
      </c>
    </row>
    <row r="77" spans="1:5" ht="21" hidden="1" x14ac:dyDescent="0.35">
      <c r="A77" s="331"/>
      <c r="B77" s="332"/>
      <c r="C77" s="333"/>
      <c r="D77" s="134" t="s">
        <v>296</v>
      </c>
      <c r="E77" s="1" t="s">
        <v>297</v>
      </c>
    </row>
    <row r="78" spans="1:5" ht="21" hidden="1" x14ac:dyDescent="0.35">
      <c r="A78" s="331"/>
      <c r="B78" s="335"/>
      <c r="C78" s="336"/>
      <c r="D78" s="134" t="s">
        <v>298</v>
      </c>
      <c r="E78" s="1" t="s">
        <v>299</v>
      </c>
    </row>
    <row r="79" spans="1:5" ht="21.75" thickBot="1" x14ac:dyDescent="0.3">
      <c r="A79" s="216" t="s">
        <v>1030</v>
      </c>
      <c r="B79" s="105">
        <f>SUM(B7:B78)</f>
        <v>337113.95</v>
      </c>
      <c r="C79" s="105">
        <f>SUM(C7:C78)</f>
        <v>1232076.49</v>
      </c>
    </row>
    <row r="80" spans="1:5" ht="19.5" thickTop="1" x14ac:dyDescent="0.25"/>
  </sheetData>
  <mergeCells count="21">
    <mergeCell ref="A4:C4"/>
    <mergeCell ref="A5:A6"/>
    <mergeCell ref="B5:C5"/>
    <mergeCell ref="A1:C1"/>
    <mergeCell ref="A2:C2"/>
    <mergeCell ref="A3:C3"/>
    <mergeCell ref="A7:A16"/>
    <mergeCell ref="B7:B16"/>
    <mergeCell ref="C7:C16"/>
    <mergeCell ref="A17:A18"/>
    <mergeCell ref="B17:B18"/>
    <mergeCell ref="C17:C18"/>
    <mergeCell ref="A69:A78"/>
    <mergeCell ref="B69:B78"/>
    <mergeCell ref="C69:C78"/>
    <mergeCell ref="A19:A55"/>
    <mergeCell ref="B19:B55"/>
    <mergeCell ref="C19:C55"/>
    <mergeCell ref="A56:A68"/>
    <mergeCell ref="B56:B68"/>
    <mergeCell ref="C56:C68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4" tint="-0.249977111117893"/>
  </sheetPr>
  <dimension ref="A1:E180"/>
  <sheetViews>
    <sheetView zoomScaleNormal="100" workbookViewId="0">
      <selection sqref="A1:XFD1"/>
    </sheetView>
  </sheetViews>
  <sheetFormatPr defaultColWidth="9" defaultRowHeight="18.75" x14ac:dyDescent="0.25"/>
  <cols>
    <col min="1" max="1" width="52.875" style="107" customWidth="1"/>
    <col min="2" max="3" width="11.125" style="107" customWidth="1"/>
    <col min="4" max="4" width="22.5" style="107" bestFit="1" customWidth="1"/>
    <col min="5" max="5" width="64.625" style="108" customWidth="1"/>
    <col min="6" max="16384" width="9" style="107"/>
  </cols>
  <sheetData>
    <row r="1" spans="1:5" s="1" customFormat="1" ht="21" x14ac:dyDescent="0.35">
      <c r="A1" s="325">
        <v>17</v>
      </c>
      <c r="B1" s="325"/>
      <c r="C1" s="325"/>
      <c r="E1" s="207"/>
    </row>
    <row r="3" spans="1:5" ht="21" x14ac:dyDescent="0.25">
      <c r="A3" s="327" t="s">
        <v>1612</v>
      </c>
      <c r="B3" s="327"/>
      <c r="C3" s="327"/>
      <c r="D3" s="130" t="s">
        <v>1122</v>
      </c>
      <c r="E3" s="112" t="s">
        <v>920</v>
      </c>
    </row>
    <row r="4" spans="1:5" ht="21" x14ac:dyDescent="0.25">
      <c r="A4" s="139"/>
      <c r="B4" s="329" t="s">
        <v>891</v>
      </c>
      <c r="C4" s="329"/>
      <c r="D4" s="130"/>
    </row>
    <row r="5" spans="1:5" ht="21" x14ac:dyDescent="0.25">
      <c r="A5" s="139"/>
      <c r="B5" s="3">
        <v>2565</v>
      </c>
      <c r="C5" s="3">
        <v>2564</v>
      </c>
      <c r="D5" s="130"/>
    </row>
    <row r="6" spans="1:5" ht="21" hidden="1" x14ac:dyDescent="0.25">
      <c r="A6" s="327" t="s">
        <v>425</v>
      </c>
      <c r="B6" s="327"/>
      <c r="C6" s="327"/>
      <c r="D6" s="132"/>
      <c r="E6" s="131"/>
    </row>
    <row r="7" spans="1:5" ht="21" hidden="1" x14ac:dyDescent="0.25">
      <c r="A7" s="337" t="s">
        <v>1087</v>
      </c>
      <c r="B7" s="332">
        <v>0</v>
      </c>
      <c r="C7" s="332" t="s">
        <v>953</v>
      </c>
      <c r="D7" s="132" t="s">
        <v>426</v>
      </c>
      <c r="E7" s="6" t="s">
        <v>427</v>
      </c>
    </row>
    <row r="8" spans="1:5" ht="21" hidden="1" x14ac:dyDescent="0.25">
      <c r="A8" s="337"/>
      <c r="B8" s="332"/>
      <c r="C8" s="332"/>
      <c r="D8" s="132" t="s">
        <v>428</v>
      </c>
      <c r="E8" s="6" t="s">
        <v>429</v>
      </c>
    </row>
    <row r="9" spans="1:5" ht="21" hidden="1" x14ac:dyDescent="0.25">
      <c r="A9" s="331" t="s">
        <v>430</v>
      </c>
      <c r="B9" s="332">
        <v>0</v>
      </c>
      <c r="C9" s="332" t="s">
        <v>953</v>
      </c>
      <c r="D9" s="132" t="s">
        <v>431</v>
      </c>
      <c r="E9" s="133" t="s">
        <v>309</v>
      </c>
    </row>
    <row r="10" spans="1:5" ht="21" hidden="1" x14ac:dyDescent="0.25">
      <c r="A10" s="331"/>
      <c r="B10" s="332"/>
      <c r="C10" s="332"/>
      <c r="D10" s="132" t="s">
        <v>432</v>
      </c>
      <c r="E10" s="6" t="s">
        <v>311</v>
      </c>
    </row>
    <row r="11" spans="1:5" ht="21" hidden="1" x14ac:dyDescent="0.25">
      <c r="A11" s="331"/>
      <c r="B11" s="332"/>
      <c r="C11" s="332"/>
      <c r="D11" s="132" t="s">
        <v>433</v>
      </c>
      <c r="E11" s="6" t="s">
        <v>272</v>
      </c>
    </row>
    <row r="12" spans="1:5" ht="21" hidden="1" x14ac:dyDescent="0.25">
      <c r="A12" s="331"/>
      <c r="B12" s="332"/>
      <c r="C12" s="332"/>
      <c r="D12" s="132" t="s">
        <v>434</v>
      </c>
      <c r="E12" s="6" t="s">
        <v>352</v>
      </c>
    </row>
    <row r="13" spans="1:5" ht="21" hidden="1" x14ac:dyDescent="0.25">
      <c r="A13" s="331"/>
      <c r="B13" s="332"/>
      <c r="C13" s="332"/>
      <c r="D13" s="132" t="s">
        <v>437</v>
      </c>
      <c r="E13" s="6" t="s">
        <v>357</v>
      </c>
    </row>
    <row r="14" spans="1:5" ht="21" hidden="1" x14ac:dyDescent="0.25">
      <c r="A14" s="331"/>
      <c r="B14" s="332"/>
      <c r="C14" s="332"/>
      <c r="D14" s="132" t="s">
        <v>438</v>
      </c>
      <c r="E14" s="6" t="s">
        <v>361</v>
      </c>
    </row>
    <row r="15" spans="1:5" ht="21" hidden="1" x14ac:dyDescent="0.25">
      <c r="A15" s="331"/>
      <c r="B15" s="332"/>
      <c r="C15" s="332"/>
      <c r="D15" s="132" t="s">
        <v>439</v>
      </c>
      <c r="E15" s="6" t="s">
        <v>363</v>
      </c>
    </row>
    <row r="16" spans="1:5" ht="21" hidden="1" x14ac:dyDescent="0.25">
      <c r="A16" s="331"/>
      <c r="B16" s="332"/>
      <c r="C16" s="332"/>
      <c r="D16" s="132" t="s">
        <v>440</v>
      </c>
      <c r="E16" s="6" t="s">
        <v>441</v>
      </c>
    </row>
    <row r="17" spans="1:5" ht="21" hidden="1" x14ac:dyDescent="0.25">
      <c r="A17" s="331"/>
      <c r="B17" s="332"/>
      <c r="C17" s="332"/>
      <c r="D17" s="132" t="s">
        <v>442</v>
      </c>
      <c r="E17" s="6" t="s">
        <v>367</v>
      </c>
    </row>
    <row r="18" spans="1:5" ht="21" hidden="1" x14ac:dyDescent="0.25">
      <c r="A18" s="331"/>
      <c r="B18" s="332"/>
      <c r="C18" s="332"/>
      <c r="D18" s="132" t="s">
        <v>443</v>
      </c>
      <c r="E18" s="6" t="s">
        <v>369</v>
      </c>
    </row>
    <row r="19" spans="1:5" ht="21" hidden="1" x14ac:dyDescent="0.25">
      <c r="A19" s="331"/>
      <c r="B19" s="332"/>
      <c r="C19" s="332"/>
      <c r="D19" s="132" t="s">
        <v>444</v>
      </c>
      <c r="E19" s="6" t="s">
        <v>371</v>
      </c>
    </row>
    <row r="20" spans="1:5" ht="21" hidden="1" x14ac:dyDescent="0.25">
      <c r="A20" s="331"/>
      <c r="B20" s="332"/>
      <c r="C20" s="332"/>
      <c r="D20" s="132" t="s">
        <v>445</v>
      </c>
      <c r="E20" s="6" t="s">
        <v>348</v>
      </c>
    </row>
    <row r="21" spans="1:5" ht="21" hidden="1" x14ac:dyDescent="0.25">
      <c r="A21" s="331" t="s">
        <v>1088</v>
      </c>
      <c r="B21" s="332">
        <v>0</v>
      </c>
      <c r="C21" s="332" t="s">
        <v>953</v>
      </c>
      <c r="D21" s="132" t="s">
        <v>446</v>
      </c>
      <c r="E21" s="131" t="s">
        <v>423</v>
      </c>
    </row>
    <row r="22" spans="1:5" ht="21" hidden="1" x14ac:dyDescent="0.25">
      <c r="A22" s="331"/>
      <c r="B22" s="332"/>
      <c r="C22" s="332"/>
      <c r="D22" s="132" t="s">
        <v>435</v>
      </c>
      <c r="E22" s="6" t="s">
        <v>353</v>
      </c>
    </row>
    <row r="23" spans="1:5" ht="21" hidden="1" x14ac:dyDescent="0.25">
      <c r="A23" s="331"/>
      <c r="B23" s="332"/>
      <c r="C23" s="332"/>
      <c r="D23" s="132" t="s">
        <v>1032</v>
      </c>
      <c r="E23" s="6" t="s">
        <v>1038</v>
      </c>
    </row>
    <row r="24" spans="1:5" ht="21" hidden="1" x14ac:dyDescent="0.25">
      <c r="A24" s="331"/>
      <c r="B24" s="332"/>
      <c r="C24" s="332"/>
      <c r="D24" s="132" t="s">
        <v>1033</v>
      </c>
      <c r="E24" s="6" t="s">
        <v>1039</v>
      </c>
    </row>
    <row r="25" spans="1:5" ht="21" hidden="1" x14ac:dyDescent="0.25">
      <c r="A25" s="331"/>
      <c r="B25" s="335"/>
      <c r="C25" s="335"/>
      <c r="D25" s="132" t="s">
        <v>436</v>
      </c>
      <c r="E25" s="6" t="s">
        <v>355</v>
      </c>
    </row>
    <row r="26" spans="1:5" ht="21" hidden="1" x14ac:dyDescent="0.25">
      <c r="A26" s="2" t="s">
        <v>447</v>
      </c>
      <c r="B26" s="217">
        <f>SUM(B7:B25)</f>
        <v>0</v>
      </c>
      <c r="C26" s="217">
        <f>SUM(C7:C25)</f>
        <v>0</v>
      </c>
      <c r="D26" s="132"/>
      <c r="E26" s="131"/>
    </row>
    <row r="27" spans="1:5" ht="21" hidden="1" x14ac:dyDescent="0.25">
      <c r="A27" s="327" t="s">
        <v>448</v>
      </c>
      <c r="B27" s="327"/>
      <c r="C27" s="327"/>
      <c r="D27" s="108"/>
    </row>
    <row r="28" spans="1:5" ht="21" hidden="1" x14ac:dyDescent="0.25">
      <c r="A28" s="337" t="s">
        <v>1087</v>
      </c>
      <c r="B28" s="332">
        <v>0</v>
      </c>
      <c r="C28" s="332" t="s">
        <v>953</v>
      </c>
      <c r="D28" s="132" t="s">
        <v>449</v>
      </c>
      <c r="E28" s="149" t="s">
        <v>450</v>
      </c>
    </row>
    <row r="29" spans="1:5" ht="21" hidden="1" x14ac:dyDescent="0.25">
      <c r="A29" s="337"/>
      <c r="B29" s="332"/>
      <c r="C29" s="332"/>
      <c r="D29" s="132" t="s">
        <v>451</v>
      </c>
      <c r="E29" s="149" t="s">
        <v>452</v>
      </c>
    </row>
    <row r="30" spans="1:5" ht="21" hidden="1" x14ac:dyDescent="0.25">
      <c r="A30" s="337"/>
      <c r="B30" s="332"/>
      <c r="C30" s="332"/>
      <c r="D30" s="132" t="s">
        <v>453</v>
      </c>
      <c r="E30" s="149" t="s">
        <v>454</v>
      </c>
    </row>
    <row r="31" spans="1:5" ht="21" hidden="1" x14ac:dyDescent="0.25">
      <c r="A31" s="337"/>
      <c r="B31" s="332"/>
      <c r="C31" s="332"/>
      <c r="D31" s="132" t="s">
        <v>455</v>
      </c>
      <c r="E31" s="149" t="s">
        <v>456</v>
      </c>
    </row>
    <row r="32" spans="1:5" ht="21" hidden="1" x14ac:dyDescent="0.25">
      <c r="A32" s="337"/>
      <c r="B32" s="332"/>
      <c r="C32" s="332"/>
      <c r="D32" s="132" t="s">
        <v>457</v>
      </c>
      <c r="E32" s="149" t="s">
        <v>458</v>
      </c>
    </row>
    <row r="33" spans="1:5" ht="21" hidden="1" x14ac:dyDescent="0.25">
      <c r="A33" s="331" t="s">
        <v>430</v>
      </c>
      <c r="B33" s="332">
        <v>0</v>
      </c>
      <c r="C33" s="332" t="s">
        <v>953</v>
      </c>
      <c r="D33" s="134" t="s">
        <v>459</v>
      </c>
      <c r="E33" s="133" t="s">
        <v>309</v>
      </c>
    </row>
    <row r="34" spans="1:5" ht="21" hidden="1" x14ac:dyDescent="0.25">
      <c r="A34" s="331"/>
      <c r="B34" s="332"/>
      <c r="C34" s="332"/>
      <c r="D34" s="134" t="s">
        <v>460</v>
      </c>
      <c r="E34" s="133" t="s">
        <v>311</v>
      </c>
    </row>
    <row r="35" spans="1:5" ht="21" hidden="1" x14ac:dyDescent="0.25">
      <c r="A35" s="331"/>
      <c r="B35" s="332"/>
      <c r="C35" s="332"/>
      <c r="D35" s="134" t="s">
        <v>461</v>
      </c>
      <c r="E35" s="133" t="s">
        <v>272</v>
      </c>
    </row>
    <row r="36" spans="1:5" ht="21" hidden="1" x14ac:dyDescent="0.25">
      <c r="A36" s="331"/>
      <c r="B36" s="332"/>
      <c r="C36" s="332"/>
      <c r="D36" s="134" t="s">
        <v>462</v>
      </c>
      <c r="E36" s="133" t="s">
        <v>352</v>
      </c>
    </row>
    <row r="37" spans="1:5" ht="21" hidden="1" x14ac:dyDescent="0.25">
      <c r="A37" s="331"/>
      <c r="B37" s="332"/>
      <c r="C37" s="332"/>
      <c r="D37" s="134" t="s">
        <v>465</v>
      </c>
      <c r="E37" s="133" t="s">
        <v>357</v>
      </c>
    </row>
    <row r="38" spans="1:5" ht="21" hidden="1" x14ac:dyDescent="0.25">
      <c r="A38" s="331"/>
      <c r="B38" s="332"/>
      <c r="C38" s="332"/>
      <c r="D38" s="134" t="s">
        <v>466</v>
      </c>
      <c r="E38" s="133" t="s">
        <v>361</v>
      </c>
    </row>
    <row r="39" spans="1:5" ht="21" hidden="1" x14ac:dyDescent="0.25">
      <c r="A39" s="331"/>
      <c r="B39" s="332"/>
      <c r="C39" s="332"/>
      <c r="D39" s="134" t="s">
        <v>467</v>
      </c>
      <c r="E39" s="6" t="s">
        <v>363</v>
      </c>
    </row>
    <row r="40" spans="1:5" ht="21" hidden="1" x14ac:dyDescent="0.25">
      <c r="A40" s="331"/>
      <c r="B40" s="332"/>
      <c r="C40" s="332"/>
      <c r="D40" s="134" t="s">
        <v>468</v>
      </c>
      <c r="E40" s="133" t="s">
        <v>441</v>
      </c>
    </row>
    <row r="41" spans="1:5" ht="21" hidden="1" x14ac:dyDescent="0.25">
      <c r="A41" s="331"/>
      <c r="B41" s="332"/>
      <c r="C41" s="332"/>
      <c r="D41" s="134" t="s">
        <v>469</v>
      </c>
      <c r="E41" s="133" t="s">
        <v>367</v>
      </c>
    </row>
    <row r="42" spans="1:5" ht="21" hidden="1" x14ac:dyDescent="0.25">
      <c r="A42" s="331"/>
      <c r="B42" s="332"/>
      <c r="C42" s="332"/>
      <c r="D42" s="134" t="s">
        <v>470</v>
      </c>
      <c r="E42" s="133" t="s">
        <v>369</v>
      </c>
    </row>
    <row r="43" spans="1:5" ht="21" hidden="1" x14ac:dyDescent="0.25">
      <c r="A43" s="331"/>
      <c r="B43" s="332"/>
      <c r="C43" s="332"/>
      <c r="D43" s="134" t="s">
        <v>471</v>
      </c>
      <c r="E43" s="133" t="s">
        <v>371</v>
      </c>
    </row>
    <row r="44" spans="1:5" ht="21" hidden="1" x14ac:dyDescent="0.25">
      <c r="A44" s="331"/>
      <c r="B44" s="332"/>
      <c r="C44" s="332"/>
      <c r="D44" s="134" t="s">
        <v>472</v>
      </c>
      <c r="E44" s="133" t="s">
        <v>348</v>
      </c>
    </row>
    <row r="45" spans="1:5" ht="21" hidden="1" x14ac:dyDescent="0.25">
      <c r="A45" s="331" t="s">
        <v>1085</v>
      </c>
      <c r="B45" s="332">
        <v>0</v>
      </c>
      <c r="C45" s="332" t="s">
        <v>953</v>
      </c>
      <c r="D45" s="132" t="s">
        <v>473</v>
      </c>
      <c r="E45" s="131" t="s">
        <v>423</v>
      </c>
    </row>
    <row r="46" spans="1:5" ht="21" hidden="1" x14ac:dyDescent="0.25">
      <c r="A46" s="331"/>
      <c r="B46" s="332"/>
      <c r="C46" s="332"/>
      <c r="D46" s="134" t="s">
        <v>463</v>
      </c>
      <c r="E46" s="133" t="s">
        <v>353</v>
      </c>
    </row>
    <row r="47" spans="1:5" ht="21" hidden="1" x14ac:dyDescent="0.25">
      <c r="A47" s="331"/>
      <c r="B47" s="332"/>
      <c r="C47" s="332"/>
      <c r="D47" s="134" t="s">
        <v>1034</v>
      </c>
      <c r="E47" s="6" t="s">
        <v>1038</v>
      </c>
    </row>
    <row r="48" spans="1:5" ht="21" hidden="1" x14ac:dyDescent="0.25">
      <c r="A48" s="331"/>
      <c r="B48" s="332"/>
      <c r="C48" s="332"/>
      <c r="D48" s="134" t="s">
        <v>1035</v>
      </c>
      <c r="E48" s="6" t="s">
        <v>1039</v>
      </c>
    </row>
    <row r="49" spans="1:5" ht="21" hidden="1" x14ac:dyDescent="0.25">
      <c r="A49" s="331"/>
      <c r="B49" s="335"/>
      <c r="C49" s="335"/>
      <c r="D49" s="134" t="s">
        <v>464</v>
      </c>
      <c r="E49" s="133" t="s">
        <v>355</v>
      </c>
    </row>
    <row r="50" spans="1:5" ht="21" hidden="1" x14ac:dyDescent="0.25">
      <c r="A50" s="2" t="s">
        <v>474</v>
      </c>
      <c r="B50" s="217">
        <f>SUM(B28:B49)</f>
        <v>0</v>
      </c>
      <c r="C50" s="217">
        <f>SUM(C28:C49)</f>
        <v>0</v>
      </c>
      <c r="D50" s="112"/>
    </row>
    <row r="51" spans="1:5" ht="21" hidden="1" x14ac:dyDescent="0.3">
      <c r="A51" s="327" t="s">
        <v>475</v>
      </c>
      <c r="B51" s="327"/>
      <c r="C51" s="327"/>
      <c r="D51" s="114"/>
    </row>
    <row r="52" spans="1:5" ht="21" hidden="1" x14ac:dyDescent="0.25">
      <c r="A52" s="337" t="s">
        <v>1087</v>
      </c>
      <c r="B52" s="332">
        <v>0</v>
      </c>
      <c r="C52" s="332" t="s">
        <v>953</v>
      </c>
      <c r="D52" s="135" t="s">
        <v>476</v>
      </c>
      <c r="E52" s="150" t="s">
        <v>477</v>
      </c>
    </row>
    <row r="53" spans="1:5" ht="21" hidden="1" x14ac:dyDescent="0.25">
      <c r="A53" s="337"/>
      <c r="B53" s="332"/>
      <c r="C53" s="332"/>
      <c r="D53" s="135" t="s">
        <v>478</v>
      </c>
      <c r="E53" s="150" t="s">
        <v>479</v>
      </c>
    </row>
    <row r="54" spans="1:5" ht="21" hidden="1" x14ac:dyDescent="0.25">
      <c r="A54" s="337"/>
      <c r="B54" s="332"/>
      <c r="C54" s="332"/>
      <c r="D54" s="135" t="s">
        <v>480</v>
      </c>
      <c r="E54" s="150" t="s">
        <v>481</v>
      </c>
    </row>
    <row r="55" spans="1:5" ht="21" hidden="1" x14ac:dyDescent="0.25">
      <c r="A55" s="331" t="s">
        <v>430</v>
      </c>
      <c r="B55" s="332">
        <v>0</v>
      </c>
      <c r="C55" s="332" t="s">
        <v>953</v>
      </c>
      <c r="D55" s="134" t="s">
        <v>482</v>
      </c>
      <c r="E55" s="133" t="s">
        <v>309</v>
      </c>
    </row>
    <row r="56" spans="1:5" ht="21" hidden="1" x14ac:dyDescent="0.25">
      <c r="A56" s="331"/>
      <c r="B56" s="332"/>
      <c r="C56" s="332"/>
      <c r="D56" s="134" t="s">
        <v>483</v>
      </c>
      <c r="E56" s="133" t="s">
        <v>311</v>
      </c>
    </row>
    <row r="57" spans="1:5" ht="21" hidden="1" x14ac:dyDescent="0.25">
      <c r="A57" s="331"/>
      <c r="B57" s="332"/>
      <c r="C57" s="332"/>
      <c r="D57" s="134" t="s">
        <v>484</v>
      </c>
      <c r="E57" s="133" t="s">
        <v>272</v>
      </c>
    </row>
    <row r="58" spans="1:5" ht="21" hidden="1" x14ac:dyDescent="0.25">
      <c r="A58" s="331"/>
      <c r="B58" s="332"/>
      <c r="C58" s="332"/>
      <c r="D58" s="134" t="s">
        <v>485</v>
      </c>
      <c r="E58" s="133" t="s">
        <v>352</v>
      </c>
    </row>
    <row r="59" spans="1:5" ht="21" hidden="1" x14ac:dyDescent="0.25">
      <c r="A59" s="331"/>
      <c r="B59" s="332"/>
      <c r="C59" s="332"/>
      <c r="D59" s="134" t="s">
        <v>488</v>
      </c>
      <c r="E59" s="133" t="s">
        <v>357</v>
      </c>
    </row>
    <row r="60" spans="1:5" ht="21" hidden="1" x14ac:dyDescent="0.25">
      <c r="A60" s="331"/>
      <c r="B60" s="332"/>
      <c r="C60" s="332"/>
      <c r="D60" s="134" t="s">
        <v>489</v>
      </c>
      <c r="E60" s="133" t="s">
        <v>361</v>
      </c>
    </row>
    <row r="61" spans="1:5" ht="21" hidden="1" x14ac:dyDescent="0.25">
      <c r="A61" s="331"/>
      <c r="B61" s="332"/>
      <c r="C61" s="332"/>
      <c r="D61" s="134" t="s">
        <v>490</v>
      </c>
      <c r="E61" s="6" t="s">
        <v>363</v>
      </c>
    </row>
    <row r="62" spans="1:5" ht="21" hidden="1" x14ac:dyDescent="0.25">
      <c r="A62" s="331"/>
      <c r="B62" s="332"/>
      <c r="C62" s="332"/>
      <c r="D62" s="134" t="s">
        <v>491</v>
      </c>
      <c r="E62" s="133" t="s">
        <v>441</v>
      </c>
    </row>
    <row r="63" spans="1:5" ht="21" hidden="1" x14ac:dyDescent="0.25">
      <c r="A63" s="331"/>
      <c r="B63" s="332"/>
      <c r="C63" s="332"/>
      <c r="D63" s="134" t="s">
        <v>492</v>
      </c>
      <c r="E63" s="133" t="s">
        <v>367</v>
      </c>
    </row>
    <row r="64" spans="1:5" ht="21" hidden="1" x14ac:dyDescent="0.25">
      <c r="A64" s="331"/>
      <c r="B64" s="332"/>
      <c r="C64" s="332"/>
      <c r="D64" s="134" t="s">
        <v>493</v>
      </c>
      <c r="E64" s="133" t="s">
        <v>369</v>
      </c>
    </row>
    <row r="65" spans="1:5" ht="21" hidden="1" x14ac:dyDescent="0.25">
      <c r="A65" s="331"/>
      <c r="B65" s="332"/>
      <c r="C65" s="332"/>
      <c r="D65" s="134" t="s">
        <v>494</v>
      </c>
      <c r="E65" s="133" t="s">
        <v>371</v>
      </c>
    </row>
    <row r="66" spans="1:5" ht="21" hidden="1" x14ac:dyDescent="0.25">
      <c r="A66" s="331"/>
      <c r="B66" s="332"/>
      <c r="C66" s="332"/>
      <c r="D66" s="134" t="s">
        <v>495</v>
      </c>
      <c r="E66" s="133" t="s">
        <v>348</v>
      </c>
    </row>
    <row r="67" spans="1:5" ht="21" hidden="1" x14ac:dyDescent="0.25">
      <c r="A67" s="331" t="s">
        <v>1086</v>
      </c>
      <c r="B67" s="332">
        <v>0</v>
      </c>
      <c r="C67" s="332" t="s">
        <v>953</v>
      </c>
      <c r="D67" s="132" t="s">
        <v>496</v>
      </c>
      <c r="E67" s="131" t="s">
        <v>423</v>
      </c>
    </row>
    <row r="68" spans="1:5" ht="21" hidden="1" x14ac:dyDescent="0.25">
      <c r="A68" s="331"/>
      <c r="B68" s="332"/>
      <c r="C68" s="332"/>
      <c r="D68" s="134" t="s">
        <v>486</v>
      </c>
      <c r="E68" s="133" t="s">
        <v>353</v>
      </c>
    </row>
    <row r="69" spans="1:5" ht="21" hidden="1" x14ac:dyDescent="0.25">
      <c r="A69" s="331"/>
      <c r="B69" s="332"/>
      <c r="C69" s="332"/>
      <c r="D69" s="134" t="s">
        <v>1036</v>
      </c>
      <c r="E69" s="6" t="s">
        <v>1038</v>
      </c>
    </row>
    <row r="70" spans="1:5" ht="21" hidden="1" x14ac:dyDescent="0.25">
      <c r="A70" s="331"/>
      <c r="B70" s="332"/>
      <c r="C70" s="332"/>
      <c r="D70" s="134" t="s">
        <v>1037</v>
      </c>
      <c r="E70" s="6" t="s">
        <v>1039</v>
      </c>
    </row>
    <row r="71" spans="1:5" ht="21" hidden="1" x14ac:dyDescent="0.25">
      <c r="A71" s="331"/>
      <c r="B71" s="335"/>
      <c r="C71" s="335"/>
      <c r="D71" s="134" t="s">
        <v>487</v>
      </c>
      <c r="E71" s="133" t="s">
        <v>355</v>
      </c>
    </row>
    <row r="72" spans="1:5" ht="21" hidden="1" x14ac:dyDescent="0.3">
      <c r="A72" s="2" t="s">
        <v>497</v>
      </c>
      <c r="B72" s="217">
        <f>SUM(B52:B71)</f>
        <v>0</v>
      </c>
      <c r="C72" s="217">
        <f>SUM(C52:C71)</f>
        <v>0</v>
      </c>
      <c r="D72" s="114"/>
      <c r="E72" s="131"/>
    </row>
    <row r="73" spans="1:5" ht="21" hidden="1" x14ac:dyDescent="0.3">
      <c r="A73" s="327" t="s">
        <v>498</v>
      </c>
      <c r="B73" s="327"/>
      <c r="C73" s="327"/>
      <c r="D73" s="114"/>
    </row>
    <row r="74" spans="1:5" ht="21" hidden="1" x14ac:dyDescent="0.25">
      <c r="A74" s="337" t="s">
        <v>1087</v>
      </c>
      <c r="B74" s="332">
        <v>0</v>
      </c>
      <c r="C74" s="332" t="s">
        <v>953</v>
      </c>
      <c r="D74" s="135" t="s">
        <v>499</v>
      </c>
      <c r="E74" s="150" t="s">
        <v>500</v>
      </c>
    </row>
    <row r="75" spans="1:5" ht="21" hidden="1" x14ac:dyDescent="0.25">
      <c r="A75" s="337"/>
      <c r="B75" s="332"/>
      <c r="C75" s="332"/>
      <c r="D75" s="135" t="s">
        <v>501</v>
      </c>
      <c r="E75" s="150" t="s">
        <v>502</v>
      </c>
    </row>
    <row r="76" spans="1:5" ht="21" hidden="1" x14ac:dyDescent="0.25">
      <c r="A76" s="337"/>
      <c r="B76" s="332"/>
      <c r="C76" s="332"/>
      <c r="D76" s="135" t="s">
        <v>503</v>
      </c>
      <c r="E76" s="150" t="s">
        <v>504</v>
      </c>
    </row>
    <row r="77" spans="1:5" ht="21" hidden="1" x14ac:dyDescent="0.25">
      <c r="A77" s="337"/>
      <c r="B77" s="332"/>
      <c r="C77" s="332"/>
      <c r="D77" s="135" t="s">
        <v>505</v>
      </c>
      <c r="E77" s="150" t="s">
        <v>506</v>
      </c>
    </row>
    <row r="78" spans="1:5" ht="21" hidden="1" x14ac:dyDescent="0.25">
      <c r="A78" s="337"/>
      <c r="B78" s="332"/>
      <c r="C78" s="332"/>
      <c r="D78" s="135" t="s">
        <v>507</v>
      </c>
      <c r="E78" s="150" t="s">
        <v>508</v>
      </c>
    </row>
    <row r="79" spans="1:5" ht="21" hidden="1" x14ac:dyDescent="0.25">
      <c r="A79" s="337"/>
      <c r="B79" s="332"/>
      <c r="C79" s="332"/>
      <c r="D79" s="135" t="s">
        <v>509</v>
      </c>
      <c r="E79" s="150" t="s">
        <v>510</v>
      </c>
    </row>
    <row r="80" spans="1:5" ht="21" hidden="1" x14ac:dyDescent="0.25">
      <c r="A80" s="337"/>
      <c r="B80" s="332"/>
      <c r="C80" s="332"/>
      <c r="D80" s="135" t="s">
        <v>511</v>
      </c>
      <c r="E80" s="150" t="s">
        <v>512</v>
      </c>
    </row>
    <row r="81" spans="1:5" ht="21" hidden="1" x14ac:dyDescent="0.25">
      <c r="A81" s="337"/>
      <c r="B81" s="332"/>
      <c r="C81" s="332"/>
      <c r="D81" s="135" t="s">
        <v>513</v>
      </c>
      <c r="E81" s="150" t="s">
        <v>514</v>
      </c>
    </row>
    <row r="82" spans="1:5" ht="42" hidden="1" x14ac:dyDescent="0.25">
      <c r="A82" s="337"/>
      <c r="B82" s="332"/>
      <c r="C82" s="332"/>
      <c r="D82" s="135" t="s">
        <v>515</v>
      </c>
      <c r="E82" s="150" t="s">
        <v>516</v>
      </c>
    </row>
    <row r="83" spans="1:5" ht="21" hidden="1" x14ac:dyDescent="0.25">
      <c r="A83" s="337"/>
      <c r="B83" s="332"/>
      <c r="C83" s="332"/>
      <c r="D83" s="135" t="s">
        <v>517</v>
      </c>
      <c r="E83" s="150" t="s">
        <v>518</v>
      </c>
    </row>
    <row r="84" spans="1:5" ht="21" hidden="1" x14ac:dyDescent="0.25">
      <c r="A84" s="337"/>
      <c r="B84" s="332"/>
      <c r="C84" s="332"/>
      <c r="D84" s="135" t="s">
        <v>519</v>
      </c>
      <c r="E84" s="150" t="s">
        <v>520</v>
      </c>
    </row>
    <row r="85" spans="1:5" ht="21" hidden="1" x14ac:dyDescent="0.25">
      <c r="A85" s="337"/>
      <c r="B85" s="332"/>
      <c r="C85" s="332"/>
      <c r="D85" s="135" t="s">
        <v>521</v>
      </c>
      <c r="E85" s="150" t="s">
        <v>522</v>
      </c>
    </row>
    <row r="86" spans="1:5" ht="21" hidden="1" x14ac:dyDescent="0.25">
      <c r="A86" s="337"/>
      <c r="B86" s="332"/>
      <c r="C86" s="332"/>
      <c r="D86" s="135" t="s">
        <v>523</v>
      </c>
      <c r="E86" s="150" t="s">
        <v>524</v>
      </c>
    </row>
    <row r="87" spans="1:5" ht="21" hidden="1" x14ac:dyDescent="0.25">
      <c r="A87" s="331" t="s">
        <v>430</v>
      </c>
      <c r="B87" s="332">
        <v>0</v>
      </c>
      <c r="C87" s="332" t="s">
        <v>953</v>
      </c>
      <c r="D87" s="151">
        <v>4404040108.0010004</v>
      </c>
      <c r="E87" s="133" t="s">
        <v>309</v>
      </c>
    </row>
    <row r="88" spans="1:5" ht="21" hidden="1" x14ac:dyDescent="0.25">
      <c r="A88" s="331"/>
      <c r="B88" s="332"/>
      <c r="C88" s="332"/>
      <c r="D88" s="151">
        <v>4404040108.0019999</v>
      </c>
      <c r="E88" s="133" t="s">
        <v>311</v>
      </c>
    </row>
    <row r="89" spans="1:5" ht="21" hidden="1" x14ac:dyDescent="0.25">
      <c r="A89" s="331"/>
      <c r="B89" s="332"/>
      <c r="C89" s="332"/>
      <c r="D89" s="151">
        <v>4404040109.0010004</v>
      </c>
      <c r="E89" s="133" t="s">
        <v>272</v>
      </c>
    </row>
    <row r="90" spans="1:5" ht="21" hidden="1" x14ac:dyDescent="0.25">
      <c r="A90" s="331"/>
      <c r="B90" s="332"/>
      <c r="C90" s="332"/>
      <c r="D90" s="151">
        <v>4404040111.0010004</v>
      </c>
      <c r="E90" s="4" t="s">
        <v>525</v>
      </c>
    </row>
    <row r="91" spans="1:5" ht="21" hidden="1" x14ac:dyDescent="0.25">
      <c r="A91" s="331"/>
      <c r="B91" s="332"/>
      <c r="C91" s="332"/>
      <c r="D91" s="151">
        <v>4404040112.0010004</v>
      </c>
      <c r="E91" s="4" t="s">
        <v>352</v>
      </c>
    </row>
    <row r="92" spans="1:5" ht="21" hidden="1" x14ac:dyDescent="0.25">
      <c r="A92" s="331"/>
      <c r="B92" s="332"/>
      <c r="C92" s="332"/>
      <c r="D92" s="151">
        <v>4404040115.0010004</v>
      </c>
      <c r="E92" s="4" t="s">
        <v>357</v>
      </c>
    </row>
    <row r="93" spans="1:5" ht="21" hidden="1" x14ac:dyDescent="0.25">
      <c r="A93" s="331"/>
      <c r="B93" s="332"/>
      <c r="C93" s="332"/>
      <c r="D93" s="151">
        <v>4404040116.0010004</v>
      </c>
      <c r="E93" s="133" t="s">
        <v>361</v>
      </c>
    </row>
    <row r="94" spans="1:5" ht="21" hidden="1" x14ac:dyDescent="0.25">
      <c r="A94" s="331"/>
      <c r="B94" s="332"/>
      <c r="C94" s="332"/>
      <c r="D94" s="151">
        <v>4404040117.0010004</v>
      </c>
      <c r="E94" s="6" t="s">
        <v>363</v>
      </c>
    </row>
    <row r="95" spans="1:5" ht="21" hidden="1" x14ac:dyDescent="0.25">
      <c r="A95" s="331"/>
      <c r="B95" s="332"/>
      <c r="C95" s="332"/>
      <c r="D95" s="151">
        <v>4404040118.0010004</v>
      </c>
      <c r="E95" s="133" t="s">
        <v>441</v>
      </c>
    </row>
    <row r="96" spans="1:5" ht="21" hidden="1" x14ac:dyDescent="0.25">
      <c r="A96" s="331"/>
      <c r="B96" s="332"/>
      <c r="C96" s="332"/>
      <c r="D96" s="151">
        <v>4404040119.0010004</v>
      </c>
      <c r="E96" s="133" t="s">
        <v>367</v>
      </c>
    </row>
    <row r="97" spans="1:5" ht="21" hidden="1" x14ac:dyDescent="0.25">
      <c r="A97" s="331"/>
      <c r="B97" s="332"/>
      <c r="C97" s="332"/>
      <c r="D97" s="151">
        <v>4404040120.0010004</v>
      </c>
      <c r="E97" s="133" t="s">
        <v>369</v>
      </c>
    </row>
    <row r="98" spans="1:5" ht="21" hidden="1" x14ac:dyDescent="0.25">
      <c r="A98" s="331"/>
      <c r="B98" s="332"/>
      <c r="C98" s="332"/>
      <c r="D98" s="151">
        <v>4404040121.0010004</v>
      </c>
      <c r="E98" s="133" t="s">
        <v>371</v>
      </c>
    </row>
    <row r="99" spans="1:5" ht="21" hidden="1" x14ac:dyDescent="0.25">
      <c r="A99" s="331"/>
      <c r="B99" s="332"/>
      <c r="C99" s="332"/>
      <c r="D99" s="151">
        <v>4404040199.0010004</v>
      </c>
      <c r="E99" s="133" t="s">
        <v>348</v>
      </c>
    </row>
    <row r="100" spans="1:5" ht="21" hidden="1" x14ac:dyDescent="0.25">
      <c r="A100" s="338" t="s">
        <v>1086</v>
      </c>
      <c r="B100" s="332">
        <v>0</v>
      </c>
      <c r="C100" s="332" t="s">
        <v>953</v>
      </c>
      <c r="D100" s="132" t="s">
        <v>526</v>
      </c>
      <c r="E100" s="131" t="s">
        <v>423</v>
      </c>
    </row>
    <row r="101" spans="1:5" ht="21" hidden="1" x14ac:dyDescent="0.25">
      <c r="A101" s="338"/>
      <c r="B101" s="332"/>
      <c r="C101" s="332"/>
      <c r="D101" s="151">
        <v>4404040113.0010004</v>
      </c>
      <c r="E101" s="4" t="s">
        <v>353</v>
      </c>
    </row>
    <row r="102" spans="1:5" ht="21" hidden="1" x14ac:dyDescent="0.25">
      <c r="A102" s="338"/>
      <c r="B102" s="332"/>
      <c r="C102" s="332"/>
      <c r="D102" s="151">
        <v>4404040113.0019999</v>
      </c>
      <c r="E102" s="6" t="s">
        <v>1038</v>
      </c>
    </row>
    <row r="103" spans="1:5" ht="21" hidden="1" x14ac:dyDescent="0.25">
      <c r="A103" s="338"/>
      <c r="B103" s="332"/>
      <c r="C103" s="332"/>
      <c r="D103" s="151">
        <v>4404040113.0030003</v>
      </c>
      <c r="E103" s="6" t="s">
        <v>1039</v>
      </c>
    </row>
    <row r="104" spans="1:5" ht="21" hidden="1" x14ac:dyDescent="0.25">
      <c r="A104" s="338"/>
      <c r="B104" s="335"/>
      <c r="C104" s="335"/>
      <c r="D104" s="151">
        <v>4404040114.0010004</v>
      </c>
      <c r="E104" s="4" t="s">
        <v>355</v>
      </c>
    </row>
    <row r="105" spans="1:5" ht="21" hidden="1" x14ac:dyDescent="0.25">
      <c r="A105" s="2" t="s">
        <v>527</v>
      </c>
      <c r="B105" s="217">
        <f>SUM(B74:B104)</f>
        <v>0</v>
      </c>
      <c r="C105" s="217">
        <f>SUM(C74:C104)</f>
        <v>0</v>
      </c>
    </row>
    <row r="106" spans="1:5" ht="21" x14ac:dyDescent="0.25">
      <c r="A106" s="327" t="s">
        <v>528</v>
      </c>
      <c r="B106" s="327"/>
      <c r="C106" s="327"/>
    </row>
    <row r="107" spans="1:5" ht="21" hidden="1" x14ac:dyDescent="0.25">
      <c r="A107" s="6" t="s">
        <v>1089</v>
      </c>
      <c r="B107" s="5">
        <v>0</v>
      </c>
      <c r="C107" s="5" t="s">
        <v>953</v>
      </c>
      <c r="D107" s="132" t="s">
        <v>529</v>
      </c>
      <c r="E107" s="152" t="s">
        <v>530</v>
      </c>
    </row>
    <row r="108" spans="1:5" ht="21" hidden="1" x14ac:dyDescent="0.25">
      <c r="A108" s="6"/>
      <c r="B108" s="131"/>
      <c r="C108" s="131"/>
      <c r="D108" s="132" t="s">
        <v>531</v>
      </c>
      <c r="E108" s="152" t="s">
        <v>532</v>
      </c>
    </row>
    <row r="109" spans="1:5" ht="21" hidden="1" x14ac:dyDescent="0.25">
      <c r="A109" s="6" t="s">
        <v>1087</v>
      </c>
      <c r="B109" s="5">
        <v>0</v>
      </c>
      <c r="C109" s="5" t="s">
        <v>953</v>
      </c>
      <c r="D109" s="132" t="s">
        <v>533</v>
      </c>
      <c r="E109" s="152" t="s">
        <v>522</v>
      </c>
    </row>
    <row r="110" spans="1:5" ht="21" hidden="1" x14ac:dyDescent="0.25">
      <c r="A110" s="6"/>
      <c r="B110" s="131"/>
      <c r="C110" s="131"/>
      <c r="D110" s="132" t="s">
        <v>534</v>
      </c>
      <c r="E110" s="152" t="s">
        <v>524</v>
      </c>
    </row>
    <row r="111" spans="1:5" ht="21" x14ac:dyDescent="0.35">
      <c r="A111" s="131" t="s">
        <v>430</v>
      </c>
      <c r="B111" s="211">
        <f>+W!AH101</f>
        <v>5721.44</v>
      </c>
      <c r="C111" s="208">
        <v>6950.81</v>
      </c>
      <c r="D111" s="154">
        <v>4404050105.0010004</v>
      </c>
      <c r="E111" s="133" t="s">
        <v>309</v>
      </c>
    </row>
    <row r="112" spans="1:5" ht="21" hidden="1" x14ac:dyDescent="0.35">
      <c r="A112" s="131"/>
      <c r="B112" s="207"/>
      <c r="C112" s="207"/>
      <c r="D112" s="154">
        <v>4404050105.0019999</v>
      </c>
      <c r="E112" s="133" t="s">
        <v>311</v>
      </c>
    </row>
    <row r="113" spans="1:5" ht="21" hidden="1" x14ac:dyDescent="0.35">
      <c r="A113" s="131"/>
      <c r="B113" s="207"/>
      <c r="C113" s="207"/>
      <c r="D113" s="154">
        <v>4404050106.0010004</v>
      </c>
      <c r="E113" s="133" t="s">
        <v>272</v>
      </c>
    </row>
    <row r="114" spans="1:5" ht="21" hidden="1" x14ac:dyDescent="0.35">
      <c r="A114" s="131"/>
      <c r="B114" s="207"/>
      <c r="C114" s="207"/>
      <c r="D114" s="154">
        <v>4404050108.0010004</v>
      </c>
      <c r="E114" s="4" t="s">
        <v>352</v>
      </c>
    </row>
    <row r="115" spans="1:5" ht="21" hidden="1" x14ac:dyDescent="0.35">
      <c r="A115" s="131"/>
      <c r="B115" s="207"/>
      <c r="C115" s="207"/>
      <c r="D115" s="154">
        <v>4404050111.0010004</v>
      </c>
      <c r="E115" s="4" t="s">
        <v>357</v>
      </c>
    </row>
    <row r="116" spans="1:5" ht="21" hidden="1" x14ac:dyDescent="0.35">
      <c r="A116" s="131"/>
      <c r="B116" s="207"/>
      <c r="C116" s="207"/>
      <c r="D116" s="154">
        <v>4404050112.0010004</v>
      </c>
      <c r="E116" s="133" t="s">
        <v>361</v>
      </c>
    </row>
    <row r="117" spans="1:5" ht="21" hidden="1" x14ac:dyDescent="0.35">
      <c r="A117" s="131"/>
      <c r="B117" s="207"/>
      <c r="C117" s="207"/>
      <c r="D117" s="154">
        <v>4404050113.0010004</v>
      </c>
      <c r="E117" s="6" t="s">
        <v>363</v>
      </c>
    </row>
    <row r="118" spans="1:5" ht="21" hidden="1" x14ac:dyDescent="0.35">
      <c r="A118" s="131"/>
      <c r="B118" s="207"/>
      <c r="C118" s="207"/>
      <c r="D118" s="154">
        <v>4404050114.0010004</v>
      </c>
      <c r="E118" s="133" t="s">
        <v>441</v>
      </c>
    </row>
    <row r="119" spans="1:5" ht="21" hidden="1" x14ac:dyDescent="0.35">
      <c r="A119" s="131"/>
      <c r="B119" s="207"/>
      <c r="C119" s="207"/>
      <c r="D119" s="154">
        <v>4404050115.0010004</v>
      </c>
      <c r="E119" s="133" t="s">
        <v>367</v>
      </c>
    </row>
    <row r="120" spans="1:5" ht="21" hidden="1" x14ac:dyDescent="0.35">
      <c r="A120" s="131"/>
      <c r="B120" s="207"/>
      <c r="C120" s="207"/>
      <c r="D120" s="154">
        <v>4404050116.0010004</v>
      </c>
      <c r="E120" s="133" t="s">
        <v>369</v>
      </c>
    </row>
    <row r="121" spans="1:5" ht="21" hidden="1" x14ac:dyDescent="0.35">
      <c r="A121" s="131"/>
      <c r="B121" s="207"/>
      <c r="C121" s="207"/>
      <c r="D121" s="154">
        <v>4404050117.0010004</v>
      </c>
      <c r="E121" s="133" t="s">
        <v>371</v>
      </c>
    </row>
    <row r="122" spans="1:5" ht="21" hidden="1" x14ac:dyDescent="0.35">
      <c r="A122" s="131"/>
      <c r="B122" s="207"/>
      <c r="C122" s="207"/>
      <c r="D122" s="154">
        <v>4404050199.0010004</v>
      </c>
      <c r="E122" s="133" t="s">
        <v>348</v>
      </c>
    </row>
    <row r="123" spans="1:5" ht="21" hidden="1" x14ac:dyDescent="0.25">
      <c r="A123" s="338" t="s">
        <v>1086</v>
      </c>
      <c r="B123" s="332">
        <v>0</v>
      </c>
      <c r="C123" s="332" t="s">
        <v>953</v>
      </c>
      <c r="D123" s="132" t="s">
        <v>535</v>
      </c>
      <c r="E123" s="131" t="s">
        <v>423</v>
      </c>
    </row>
    <row r="124" spans="1:5" ht="21" hidden="1" x14ac:dyDescent="0.35">
      <c r="A124" s="338"/>
      <c r="B124" s="332"/>
      <c r="C124" s="332"/>
      <c r="D124" s="154">
        <v>4404050109.0010004</v>
      </c>
      <c r="E124" s="4" t="s">
        <v>353</v>
      </c>
    </row>
    <row r="125" spans="1:5" ht="21" hidden="1" x14ac:dyDescent="0.35">
      <c r="A125" s="338"/>
      <c r="B125" s="332"/>
      <c r="C125" s="332"/>
      <c r="D125" s="154">
        <v>4404050109.0019999</v>
      </c>
      <c r="E125" s="6" t="s">
        <v>1038</v>
      </c>
    </row>
    <row r="126" spans="1:5" ht="21" hidden="1" x14ac:dyDescent="0.35">
      <c r="A126" s="338"/>
      <c r="B126" s="332"/>
      <c r="C126" s="332"/>
      <c r="D126" s="154">
        <v>4404050109.0030003</v>
      </c>
      <c r="E126" s="6" t="s">
        <v>1039</v>
      </c>
    </row>
    <row r="127" spans="1:5" ht="21" hidden="1" x14ac:dyDescent="0.35">
      <c r="A127" s="338"/>
      <c r="B127" s="335"/>
      <c r="C127" s="335"/>
      <c r="D127" s="154">
        <v>4404050110.0010004</v>
      </c>
      <c r="E127" s="4" t="s">
        <v>355</v>
      </c>
    </row>
    <row r="128" spans="1:5" ht="21" x14ac:dyDescent="0.25">
      <c r="A128" s="2" t="s">
        <v>536</v>
      </c>
      <c r="B128" s="250">
        <f>SUM(B107:B127)</f>
        <v>5721.44</v>
      </c>
      <c r="C128" s="250">
        <f>SUM(C107:C127)</f>
        <v>6950.81</v>
      </c>
    </row>
    <row r="129" spans="1:5" ht="21" hidden="1" x14ac:dyDescent="0.25">
      <c r="A129" s="327" t="s">
        <v>537</v>
      </c>
      <c r="B129" s="327"/>
      <c r="C129" s="327"/>
    </row>
    <row r="130" spans="1:5" ht="21" hidden="1" x14ac:dyDescent="0.25">
      <c r="A130" s="337" t="s">
        <v>1087</v>
      </c>
      <c r="B130" s="332">
        <v>0</v>
      </c>
      <c r="C130" s="332" t="s">
        <v>953</v>
      </c>
      <c r="D130" s="132" t="s">
        <v>538</v>
      </c>
      <c r="E130" s="152" t="s">
        <v>539</v>
      </c>
    </row>
    <row r="131" spans="1:5" ht="21" hidden="1" x14ac:dyDescent="0.25">
      <c r="A131" s="337"/>
      <c r="B131" s="332"/>
      <c r="C131" s="332"/>
      <c r="D131" s="132" t="s">
        <v>540</v>
      </c>
      <c r="E131" s="152" t="s">
        <v>541</v>
      </c>
    </row>
    <row r="132" spans="1:5" ht="21" hidden="1" x14ac:dyDescent="0.25">
      <c r="A132" s="337"/>
      <c r="B132" s="332"/>
      <c r="C132" s="332"/>
      <c r="D132" s="132" t="s">
        <v>542</v>
      </c>
      <c r="E132" s="152" t="s">
        <v>522</v>
      </c>
    </row>
    <row r="133" spans="1:5" ht="21" hidden="1" x14ac:dyDescent="0.25">
      <c r="A133" s="337"/>
      <c r="B133" s="332"/>
      <c r="C133" s="332"/>
      <c r="D133" s="132" t="s">
        <v>543</v>
      </c>
      <c r="E133" s="152" t="s">
        <v>251</v>
      </c>
    </row>
    <row r="134" spans="1:5" ht="21" hidden="1" x14ac:dyDescent="0.25">
      <c r="A134" s="337"/>
      <c r="B134" s="332"/>
      <c r="C134" s="332"/>
      <c r="D134" s="132" t="s">
        <v>544</v>
      </c>
      <c r="E134" s="152" t="s">
        <v>545</v>
      </c>
    </row>
    <row r="135" spans="1:5" ht="21" hidden="1" x14ac:dyDescent="0.25">
      <c r="A135" s="131" t="s">
        <v>430</v>
      </c>
      <c r="B135" s="207">
        <v>0</v>
      </c>
      <c r="C135" s="207" t="s">
        <v>953</v>
      </c>
      <c r="D135" s="151">
        <v>4404060107.0010004</v>
      </c>
      <c r="E135" s="133" t="s">
        <v>309</v>
      </c>
    </row>
    <row r="136" spans="1:5" ht="21" hidden="1" x14ac:dyDescent="0.25">
      <c r="A136" s="131"/>
      <c r="B136" s="207"/>
      <c r="C136" s="207"/>
      <c r="D136" s="151">
        <v>4404060107.0019999</v>
      </c>
      <c r="E136" s="133" t="s">
        <v>311</v>
      </c>
    </row>
    <row r="137" spans="1:5" ht="21" hidden="1" x14ac:dyDescent="0.25">
      <c r="A137" s="131"/>
      <c r="B137" s="207"/>
      <c r="C137" s="207"/>
      <c r="D137" s="151">
        <v>4404060108.0010004</v>
      </c>
      <c r="E137" s="133" t="s">
        <v>272</v>
      </c>
    </row>
    <row r="138" spans="1:5" ht="21" hidden="1" x14ac:dyDescent="0.25">
      <c r="A138" s="131"/>
      <c r="B138" s="207"/>
      <c r="C138" s="207"/>
      <c r="D138" s="151">
        <v>4404060109.0010004</v>
      </c>
      <c r="E138" s="4" t="s">
        <v>352</v>
      </c>
    </row>
    <row r="139" spans="1:5" ht="21" hidden="1" x14ac:dyDescent="0.25">
      <c r="A139" s="131"/>
      <c r="B139" s="207"/>
      <c r="C139" s="207"/>
      <c r="D139" s="151">
        <v>4404060112.0010004</v>
      </c>
      <c r="E139" s="4" t="s">
        <v>357</v>
      </c>
    </row>
    <row r="140" spans="1:5" ht="21" hidden="1" x14ac:dyDescent="0.25">
      <c r="A140" s="131"/>
      <c r="B140" s="207"/>
      <c r="C140" s="207"/>
      <c r="D140" s="151">
        <v>4404060113.0010004</v>
      </c>
      <c r="E140" s="133" t="s">
        <v>361</v>
      </c>
    </row>
    <row r="141" spans="1:5" ht="21" hidden="1" x14ac:dyDescent="0.25">
      <c r="A141" s="131"/>
      <c r="B141" s="207"/>
      <c r="C141" s="207"/>
      <c r="D141" s="151">
        <v>4404060114.0010004</v>
      </c>
      <c r="E141" s="6" t="s">
        <v>363</v>
      </c>
    </row>
    <row r="142" spans="1:5" ht="21" hidden="1" x14ac:dyDescent="0.25">
      <c r="A142" s="131"/>
      <c r="B142" s="207"/>
      <c r="C142" s="207"/>
      <c r="D142" s="151">
        <v>4404060115.0010004</v>
      </c>
      <c r="E142" s="133" t="s">
        <v>441</v>
      </c>
    </row>
    <row r="143" spans="1:5" ht="21" hidden="1" x14ac:dyDescent="0.25">
      <c r="A143" s="131"/>
      <c r="B143" s="207"/>
      <c r="C143" s="207"/>
      <c r="D143" s="151">
        <v>440406116.00099999</v>
      </c>
      <c r="E143" s="133" t="s">
        <v>367</v>
      </c>
    </row>
    <row r="144" spans="1:5" ht="21" hidden="1" x14ac:dyDescent="0.25">
      <c r="A144" s="131"/>
      <c r="B144" s="207"/>
      <c r="C144" s="207"/>
      <c r="D144" s="151">
        <v>4404060117.0010004</v>
      </c>
      <c r="E144" s="133" t="s">
        <v>369</v>
      </c>
    </row>
    <row r="145" spans="1:5" ht="21" hidden="1" x14ac:dyDescent="0.25">
      <c r="A145" s="131"/>
      <c r="B145" s="207"/>
      <c r="C145" s="207"/>
      <c r="D145" s="151">
        <v>4404060118.0010004</v>
      </c>
      <c r="E145" s="133" t="s">
        <v>371</v>
      </c>
    </row>
    <row r="146" spans="1:5" ht="21" hidden="1" x14ac:dyDescent="0.25">
      <c r="A146" s="131"/>
      <c r="B146" s="207"/>
      <c r="C146" s="207"/>
      <c r="D146" s="151">
        <v>4404060199.0010004</v>
      </c>
      <c r="E146" s="133" t="s">
        <v>348</v>
      </c>
    </row>
    <row r="147" spans="1:5" ht="21" hidden="1" x14ac:dyDescent="0.25">
      <c r="A147" s="131" t="s">
        <v>1085</v>
      </c>
      <c r="B147" s="207">
        <v>0</v>
      </c>
      <c r="C147" s="207" t="s">
        <v>953</v>
      </c>
      <c r="D147" s="132" t="s">
        <v>546</v>
      </c>
      <c r="E147" s="133" t="s">
        <v>423</v>
      </c>
    </row>
    <row r="148" spans="1:5" ht="21" hidden="1" x14ac:dyDescent="0.25">
      <c r="A148" s="131"/>
      <c r="B148" s="207"/>
      <c r="C148" s="207"/>
      <c r="D148" s="151">
        <v>4404060110.0010004</v>
      </c>
      <c r="E148" s="4" t="s">
        <v>353</v>
      </c>
    </row>
    <row r="149" spans="1:5" ht="21" hidden="1" x14ac:dyDescent="0.25">
      <c r="A149" s="131"/>
      <c r="B149" s="207"/>
      <c r="C149" s="207"/>
      <c r="D149" s="151">
        <v>4404060110.0019999</v>
      </c>
      <c r="E149" s="6" t="s">
        <v>1038</v>
      </c>
    </row>
    <row r="150" spans="1:5" ht="21" hidden="1" x14ac:dyDescent="0.25">
      <c r="A150" s="131"/>
      <c r="B150" s="207"/>
      <c r="C150" s="207"/>
      <c r="D150" s="151">
        <v>4404060110.0030003</v>
      </c>
      <c r="E150" s="6" t="s">
        <v>1039</v>
      </c>
    </row>
    <row r="151" spans="1:5" ht="21" hidden="1" x14ac:dyDescent="0.25">
      <c r="A151" s="131"/>
      <c r="B151" s="212"/>
      <c r="C151" s="212"/>
      <c r="D151" s="151">
        <v>4404060111.0010004</v>
      </c>
      <c r="E151" s="4" t="s">
        <v>355</v>
      </c>
    </row>
    <row r="152" spans="1:5" ht="21" hidden="1" x14ac:dyDescent="0.35">
      <c r="A152" s="2" t="s">
        <v>547</v>
      </c>
      <c r="B152" s="217">
        <f ca="1">SUM(B130:B152)</f>
        <v>0</v>
      </c>
      <c r="C152" s="217">
        <f ca="1">SUM(C130:C152)</f>
        <v>0</v>
      </c>
      <c r="D152" s="136"/>
    </row>
    <row r="153" spans="1:5" ht="21.75" thickBot="1" x14ac:dyDescent="0.4">
      <c r="A153" s="155" t="s">
        <v>1017</v>
      </c>
      <c r="B153" s="218">
        <f>+B128</f>
        <v>5721.44</v>
      </c>
      <c r="C153" s="218">
        <f>+C128</f>
        <v>6950.81</v>
      </c>
    </row>
    <row r="154" spans="1:5" ht="19.5" thickTop="1" x14ac:dyDescent="0.25"/>
    <row r="155" spans="1:5" ht="21" x14ac:dyDescent="0.25">
      <c r="A155" s="327" t="s">
        <v>1587</v>
      </c>
      <c r="B155" s="327"/>
      <c r="C155" s="327"/>
      <c r="E155" s="156"/>
    </row>
    <row r="156" spans="1:5" ht="21" x14ac:dyDescent="0.25">
      <c r="A156" s="139"/>
      <c r="B156" s="329" t="s">
        <v>891</v>
      </c>
      <c r="C156" s="329"/>
    </row>
    <row r="157" spans="1:5" ht="21" x14ac:dyDescent="0.25">
      <c r="A157" s="139"/>
      <c r="B157" s="3">
        <v>2565</v>
      </c>
      <c r="C157" s="3">
        <v>2564</v>
      </c>
    </row>
    <row r="158" spans="1:5" ht="21" x14ac:dyDescent="0.25">
      <c r="A158" s="131" t="s">
        <v>309</v>
      </c>
      <c r="B158" s="104">
        <f>+W!AH84</f>
        <v>283357.65999999997</v>
      </c>
      <c r="C158" s="127">
        <v>219911.7</v>
      </c>
      <c r="D158" s="135" t="s">
        <v>308</v>
      </c>
      <c r="E158" s="133" t="s">
        <v>309</v>
      </c>
    </row>
    <row r="159" spans="1:5" ht="21" x14ac:dyDescent="0.25">
      <c r="A159" s="331" t="s">
        <v>307</v>
      </c>
      <c r="B159" s="334">
        <f>+W!AH85</f>
        <v>74191.520000000004</v>
      </c>
      <c r="C159" s="333">
        <v>337290.6</v>
      </c>
      <c r="D159" s="134" t="s">
        <v>310</v>
      </c>
      <c r="E159" s="133" t="s">
        <v>311</v>
      </c>
    </row>
    <row r="160" spans="1:5" ht="21" hidden="1" x14ac:dyDescent="0.25">
      <c r="A160" s="331"/>
      <c r="B160" s="332"/>
      <c r="C160" s="333"/>
      <c r="D160" s="134" t="s">
        <v>312</v>
      </c>
      <c r="E160" s="133" t="s">
        <v>313</v>
      </c>
    </row>
    <row r="161" spans="1:5" ht="21" hidden="1" x14ac:dyDescent="0.35">
      <c r="A161" s="331"/>
      <c r="B161" s="332"/>
      <c r="C161" s="333"/>
      <c r="D161" s="134" t="s">
        <v>314</v>
      </c>
      <c r="E161" s="1" t="s">
        <v>315</v>
      </c>
    </row>
    <row r="162" spans="1:5" ht="21" hidden="1" x14ac:dyDescent="0.35">
      <c r="A162" s="331"/>
      <c r="B162" s="332"/>
      <c r="C162" s="333"/>
      <c r="D162" s="134" t="s">
        <v>316</v>
      </c>
      <c r="E162" s="1" t="s">
        <v>317</v>
      </c>
    </row>
    <row r="163" spans="1:5" ht="21" hidden="1" x14ac:dyDescent="0.35">
      <c r="A163" s="331"/>
      <c r="B163" s="332"/>
      <c r="C163" s="333"/>
      <c r="D163" s="134" t="s">
        <v>318</v>
      </c>
      <c r="E163" s="1" t="s">
        <v>319</v>
      </c>
    </row>
    <row r="164" spans="1:5" ht="21" hidden="1" x14ac:dyDescent="0.35">
      <c r="A164" s="131" t="s">
        <v>320</v>
      </c>
      <c r="B164" s="5" t="s">
        <v>895</v>
      </c>
      <c r="C164" s="127" t="s">
        <v>895</v>
      </c>
      <c r="D164" s="134" t="s">
        <v>321</v>
      </c>
      <c r="E164" s="1" t="s">
        <v>322</v>
      </c>
    </row>
    <row r="165" spans="1:5" ht="21" customHeight="1" x14ac:dyDescent="0.25">
      <c r="A165" s="131" t="s">
        <v>348</v>
      </c>
      <c r="B165" s="241">
        <f>+W!AH88+W!AH89</f>
        <v>90314.959999999992</v>
      </c>
      <c r="C165" s="336">
        <f>83000+252.3+903</f>
        <v>84155.3</v>
      </c>
      <c r="D165" s="135" t="s">
        <v>349</v>
      </c>
      <c r="E165" s="133" t="s">
        <v>350</v>
      </c>
    </row>
    <row r="166" spans="1:5" ht="21" hidden="1" customHeight="1" x14ac:dyDescent="0.25">
      <c r="A166" s="131"/>
      <c r="B166" s="242"/>
      <c r="C166" s="336"/>
    </row>
    <row r="167" spans="1:5" ht="21" hidden="1" customHeight="1" x14ac:dyDescent="0.25">
      <c r="A167" s="131"/>
      <c r="B167" s="242"/>
      <c r="C167" s="336"/>
    </row>
    <row r="168" spans="1:5" ht="21" hidden="1" customHeight="1" x14ac:dyDescent="0.25">
      <c r="A168" s="131"/>
      <c r="B168" s="242"/>
      <c r="C168" s="336"/>
    </row>
    <row r="169" spans="1:5" ht="21" hidden="1" customHeight="1" x14ac:dyDescent="0.25">
      <c r="A169" s="131"/>
      <c r="B169" s="242"/>
      <c r="C169" s="336"/>
    </row>
    <row r="170" spans="1:5" ht="21" hidden="1" customHeight="1" x14ac:dyDescent="0.25">
      <c r="A170" s="131"/>
      <c r="B170" s="242"/>
      <c r="C170" s="336"/>
    </row>
    <row r="171" spans="1:5" ht="21" hidden="1" customHeight="1" x14ac:dyDescent="0.25">
      <c r="A171" s="131"/>
      <c r="B171" s="242"/>
      <c r="C171" s="336"/>
    </row>
    <row r="172" spans="1:5" ht="21" hidden="1" customHeight="1" x14ac:dyDescent="0.25">
      <c r="A172" s="131"/>
      <c r="B172" s="242"/>
      <c r="C172" s="336"/>
    </row>
    <row r="173" spans="1:5" ht="21" hidden="1" customHeight="1" x14ac:dyDescent="0.25">
      <c r="A173" s="131"/>
      <c r="B173" s="242"/>
      <c r="C173" s="336"/>
    </row>
    <row r="174" spans="1:5" ht="21" hidden="1" customHeight="1" x14ac:dyDescent="0.25">
      <c r="A174" s="131"/>
      <c r="B174" s="242"/>
      <c r="C174" s="336"/>
    </row>
    <row r="175" spans="1:5" ht="21" hidden="1" customHeight="1" x14ac:dyDescent="0.25">
      <c r="A175" s="131"/>
      <c r="B175" s="242"/>
      <c r="C175" s="336"/>
    </row>
    <row r="176" spans="1:5" ht="21" hidden="1" customHeight="1" x14ac:dyDescent="0.25">
      <c r="A176" s="131"/>
      <c r="B176" s="242"/>
      <c r="C176" s="336"/>
    </row>
    <row r="177" spans="1:3" ht="21" hidden="1" customHeight="1" x14ac:dyDescent="0.25">
      <c r="A177" s="131"/>
      <c r="B177" s="242"/>
      <c r="C177" s="336"/>
    </row>
    <row r="178" spans="1:3" ht="21" hidden="1" customHeight="1" x14ac:dyDescent="0.25">
      <c r="A178" s="131"/>
      <c r="B178" s="242"/>
      <c r="C178" s="336"/>
    </row>
    <row r="179" spans="1:3" ht="21.75" thickBot="1" x14ac:dyDescent="0.3">
      <c r="A179" s="139" t="s">
        <v>1031</v>
      </c>
      <c r="B179" s="249">
        <f>SUM(B158:B178)</f>
        <v>447864.14</v>
      </c>
      <c r="C179" s="218">
        <f>SUM(C158:C178)</f>
        <v>641357.60000000009</v>
      </c>
    </row>
    <row r="180" spans="1:3" ht="19.5" thickTop="1" x14ac:dyDescent="0.25"/>
  </sheetData>
  <mergeCells count="57">
    <mergeCell ref="A28:A32"/>
    <mergeCell ref="B7:B8"/>
    <mergeCell ref="A1:C1"/>
    <mergeCell ref="C7:C8"/>
    <mergeCell ref="A3:C3"/>
    <mergeCell ref="B4:C4"/>
    <mergeCell ref="C28:C32"/>
    <mergeCell ref="A106:C106"/>
    <mergeCell ref="A6:C6"/>
    <mergeCell ref="A27:C27"/>
    <mergeCell ref="A51:C51"/>
    <mergeCell ref="A7:A8"/>
    <mergeCell ref="A9:A20"/>
    <mergeCell ref="A21:A25"/>
    <mergeCell ref="B21:B25"/>
    <mergeCell ref="C21:C25"/>
    <mergeCell ref="A45:A49"/>
    <mergeCell ref="B45:B49"/>
    <mergeCell ref="C45:C49"/>
    <mergeCell ref="B28:B32"/>
    <mergeCell ref="B9:B20"/>
    <mergeCell ref="C9:C20"/>
    <mergeCell ref="A73:C73"/>
    <mergeCell ref="A130:A134"/>
    <mergeCell ref="B130:B134"/>
    <mergeCell ref="C130:C134"/>
    <mergeCell ref="A129:C129"/>
    <mergeCell ref="C74:C86"/>
    <mergeCell ref="C87:C99"/>
    <mergeCell ref="B87:B99"/>
    <mergeCell ref="A87:A99"/>
    <mergeCell ref="A74:A86"/>
    <mergeCell ref="B74:B86"/>
    <mergeCell ref="B100:B104"/>
    <mergeCell ref="C100:C104"/>
    <mergeCell ref="A100:A104"/>
    <mergeCell ref="B123:B127"/>
    <mergeCell ref="C123:C127"/>
    <mergeCell ref="A123:A127"/>
    <mergeCell ref="A67:A71"/>
    <mergeCell ref="B67:B71"/>
    <mergeCell ref="C67:C71"/>
    <mergeCell ref="A55:A66"/>
    <mergeCell ref="B55:B66"/>
    <mergeCell ref="C55:C66"/>
    <mergeCell ref="B52:B54"/>
    <mergeCell ref="C52:C54"/>
    <mergeCell ref="A33:A44"/>
    <mergeCell ref="B33:B44"/>
    <mergeCell ref="C33:C44"/>
    <mergeCell ref="A52:A54"/>
    <mergeCell ref="C165:C178"/>
    <mergeCell ref="A155:C155"/>
    <mergeCell ref="B156:C156"/>
    <mergeCell ref="A159:A163"/>
    <mergeCell ref="B159:B163"/>
    <mergeCell ref="C159:C163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4" tint="-0.249977111117893"/>
  </sheetPr>
  <dimension ref="A1:G29"/>
  <sheetViews>
    <sheetView zoomScaleNormal="100" workbookViewId="0">
      <selection activeCell="D7" sqref="D7:E14"/>
    </sheetView>
  </sheetViews>
  <sheetFormatPr defaultColWidth="9" defaultRowHeight="18.75" x14ac:dyDescent="0.25"/>
  <cols>
    <col min="1" max="1" width="51.125" style="107" customWidth="1"/>
    <col min="2" max="3" width="11.875" style="107" customWidth="1"/>
    <col min="4" max="4" width="16.625" style="107" customWidth="1"/>
    <col min="5" max="5" width="36.875" style="108" customWidth="1"/>
    <col min="6" max="16384" width="9" style="107"/>
  </cols>
  <sheetData>
    <row r="1" spans="1:7" ht="21" x14ac:dyDescent="0.25">
      <c r="A1" s="330" t="str">
        <f>+L!A1</f>
        <v>เทศบาลตำบลหลักช้าง</v>
      </c>
      <c r="B1" s="330"/>
      <c r="C1" s="330"/>
      <c r="D1" s="2"/>
    </row>
    <row r="2" spans="1:7" ht="21" x14ac:dyDescent="0.25">
      <c r="A2" s="330" t="s">
        <v>919</v>
      </c>
      <c r="B2" s="330"/>
      <c r="C2" s="330"/>
      <c r="D2" s="2"/>
      <c r="E2" s="2"/>
      <c r="F2" s="2"/>
      <c r="G2" s="2"/>
    </row>
    <row r="3" spans="1:7" ht="21" x14ac:dyDescent="0.25">
      <c r="A3" s="330" t="str">
        <f>+L!A3</f>
        <v>สำหรับปีสิ้นสุดวันที่ 30 กันยายน 2565</v>
      </c>
      <c r="B3" s="330"/>
      <c r="C3" s="330"/>
      <c r="D3" s="2"/>
    </row>
    <row r="4" spans="1:7" ht="21" x14ac:dyDescent="0.25">
      <c r="A4" s="327" t="s">
        <v>1587</v>
      </c>
      <c r="B4" s="327"/>
      <c r="C4" s="327"/>
      <c r="D4" s="130" t="s">
        <v>1122</v>
      </c>
      <c r="E4" s="112" t="s">
        <v>920</v>
      </c>
    </row>
    <row r="5" spans="1:7" ht="21" x14ac:dyDescent="0.25">
      <c r="A5" s="139"/>
      <c r="B5" s="329" t="s">
        <v>891</v>
      </c>
      <c r="C5" s="329"/>
      <c r="D5" s="130"/>
    </row>
    <row r="6" spans="1:7" ht="21" x14ac:dyDescent="0.25">
      <c r="A6" s="139"/>
      <c r="B6" s="3">
        <v>2565</v>
      </c>
      <c r="C6" s="3">
        <v>2564</v>
      </c>
      <c r="D6" s="130"/>
    </row>
    <row r="7" spans="1:7" ht="21" x14ac:dyDescent="0.25">
      <c r="A7" s="131" t="s">
        <v>309</v>
      </c>
      <c r="B7" s="104">
        <f>+W!AH84</f>
        <v>283357.65999999997</v>
      </c>
      <c r="C7" s="127">
        <v>219911.7</v>
      </c>
      <c r="D7" s="135" t="s">
        <v>308</v>
      </c>
      <c r="E7" s="133" t="s">
        <v>309</v>
      </c>
    </row>
    <row r="8" spans="1:7" ht="21" x14ac:dyDescent="0.25">
      <c r="A8" s="331" t="s">
        <v>307</v>
      </c>
      <c r="B8" s="334">
        <f>+W!AH85</f>
        <v>74191.520000000004</v>
      </c>
      <c r="C8" s="333">
        <v>337290.6</v>
      </c>
      <c r="D8" s="134" t="s">
        <v>310</v>
      </c>
      <c r="E8" s="133" t="s">
        <v>311</v>
      </c>
    </row>
    <row r="9" spans="1:7" ht="21" hidden="1" x14ac:dyDescent="0.25">
      <c r="A9" s="331"/>
      <c r="B9" s="332"/>
      <c r="C9" s="333"/>
      <c r="D9" s="134" t="s">
        <v>312</v>
      </c>
      <c r="E9" s="133" t="s">
        <v>313</v>
      </c>
    </row>
    <row r="10" spans="1:7" ht="21" hidden="1" x14ac:dyDescent="0.35">
      <c r="A10" s="331"/>
      <c r="B10" s="332"/>
      <c r="C10" s="333"/>
      <c r="D10" s="134" t="s">
        <v>314</v>
      </c>
      <c r="E10" s="1" t="s">
        <v>315</v>
      </c>
    </row>
    <row r="11" spans="1:7" ht="21" hidden="1" x14ac:dyDescent="0.35">
      <c r="A11" s="331"/>
      <c r="B11" s="332"/>
      <c r="C11" s="333"/>
      <c r="D11" s="134" t="s">
        <v>316</v>
      </c>
      <c r="E11" s="1" t="s">
        <v>317</v>
      </c>
    </row>
    <row r="12" spans="1:7" ht="21" hidden="1" x14ac:dyDescent="0.35">
      <c r="A12" s="331"/>
      <c r="B12" s="332"/>
      <c r="C12" s="333"/>
      <c r="D12" s="134" t="s">
        <v>318</v>
      </c>
      <c r="E12" s="1" t="s">
        <v>319</v>
      </c>
    </row>
    <row r="13" spans="1:7" ht="21" hidden="1" x14ac:dyDescent="0.35">
      <c r="A13" s="131" t="s">
        <v>320</v>
      </c>
      <c r="B13" s="5" t="s">
        <v>895</v>
      </c>
      <c r="C13" s="127" t="s">
        <v>895</v>
      </c>
      <c r="D13" s="134" t="s">
        <v>321</v>
      </c>
      <c r="E13" s="1" t="s">
        <v>322</v>
      </c>
    </row>
    <row r="14" spans="1:7" ht="24" customHeight="1" x14ac:dyDescent="0.25">
      <c r="A14" s="331" t="s">
        <v>348</v>
      </c>
      <c r="B14" s="339">
        <f>+W!AH88+W!AH89</f>
        <v>90314.959999999992</v>
      </c>
      <c r="C14" s="336">
        <f>83000+252.3+903</f>
        <v>84155.3</v>
      </c>
      <c r="D14" s="135" t="s">
        <v>349</v>
      </c>
      <c r="E14" s="133" t="s">
        <v>350</v>
      </c>
    </row>
    <row r="15" spans="1:7" ht="0.75" customHeight="1" x14ac:dyDescent="0.25">
      <c r="A15" s="331"/>
      <c r="B15" s="335"/>
      <c r="C15" s="336"/>
      <c r="D15" s="134" t="s">
        <v>351</v>
      </c>
      <c r="E15" s="133" t="s">
        <v>352</v>
      </c>
    </row>
    <row r="16" spans="1:7" ht="21" hidden="1" x14ac:dyDescent="0.35">
      <c r="A16" s="331"/>
      <c r="B16" s="335"/>
      <c r="C16" s="336"/>
      <c r="D16" s="134" t="s">
        <v>356</v>
      </c>
      <c r="E16" s="1" t="s">
        <v>357</v>
      </c>
    </row>
    <row r="17" spans="1:5" ht="21" hidden="1" x14ac:dyDescent="0.35">
      <c r="A17" s="331"/>
      <c r="B17" s="335"/>
      <c r="C17" s="336"/>
      <c r="D17" s="134" t="s">
        <v>358</v>
      </c>
      <c r="E17" s="1" t="s">
        <v>359</v>
      </c>
    </row>
    <row r="18" spans="1:5" ht="21" hidden="1" x14ac:dyDescent="0.35">
      <c r="A18" s="331"/>
      <c r="B18" s="335"/>
      <c r="C18" s="336"/>
      <c r="D18" s="134" t="s">
        <v>360</v>
      </c>
      <c r="E18" s="1" t="s">
        <v>361</v>
      </c>
    </row>
    <row r="19" spans="1:5" ht="21" hidden="1" x14ac:dyDescent="0.35">
      <c r="A19" s="331"/>
      <c r="B19" s="335"/>
      <c r="C19" s="336"/>
      <c r="D19" s="134" t="s">
        <v>362</v>
      </c>
      <c r="E19" s="1" t="s">
        <v>363</v>
      </c>
    </row>
    <row r="20" spans="1:5" ht="21" hidden="1" x14ac:dyDescent="0.35">
      <c r="A20" s="331"/>
      <c r="B20" s="335"/>
      <c r="C20" s="336"/>
      <c r="D20" s="134" t="s">
        <v>364</v>
      </c>
      <c r="E20" s="1" t="s">
        <v>365</v>
      </c>
    </row>
    <row r="21" spans="1:5" ht="21" hidden="1" x14ac:dyDescent="0.35">
      <c r="A21" s="331"/>
      <c r="B21" s="335"/>
      <c r="C21" s="336"/>
      <c r="D21" s="136" t="s">
        <v>366</v>
      </c>
      <c r="E21" s="1" t="s">
        <v>367</v>
      </c>
    </row>
    <row r="22" spans="1:5" ht="21" hidden="1" x14ac:dyDescent="0.35">
      <c r="A22" s="331"/>
      <c r="B22" s="335"/>
      <c r="C22" s="336"/>
      <c r="D22" s="136" t="s">
        <v>368</v>
      </c>
      <c r="E22" s="1" t="s">
        <v>369</v>
      </c>
    </row>
    <row r="23" spans="1:5" ht="21" hidden="1" x14ac:dyDescent="0.35">
      <c r="A23" s="331"/>
      <c r="B23" s="335"/>
      <c r="C23" s="336"/>
      <c r="D23" s="136" t="s">
        <v>370</v>
      </c>
      <c r="E23" s="1" t="s">
        <v>371</v>
      </c>
    </row>
    <row r="24" spans="1:5" ht="21" hidden="1" x14ac:dyDescent="0.35">
      <c r="A24" s="331"/>
      <c r="B24" s="335"/>
      <c r="C24" s="336"/>
      <c r="D24" s="136" t="s">
        <v>372</v>
      </c>
      <c r="E24" s="1" t="s">
        <v>373</v>
      </c>
    </row>
    <row r="25" spans="1:5" ht="21" hidden="1" x14ac:dyDescent="0.35">
      <c r="A25" s="331"/>
      <c r="B25" s="335"/>
      <c r="C25" s="336"/>
      <c r="D25" s="136" t="s">
        <v>374</v>
      </c>
      <c r="E25" s="1" t="s">
        <v>375</v>
      </c>
    </row>
    <row r="26" spans="1:5" ht="21" hidden="1" x14ac:dyDescent="0.35">
      <c r="A26" s="331"/>
      <c r="B26" s="335"/>
      <c r="C26" s="336"/>
      <c r="D26" s="136" t="s">
        <v>376</v>
      </c>
      <c r="E26" s="1" t="s">
        <v>377</v>
      </c>
    </row>
    <row r="27" spans="1:5" ht="21" hidden="1" x14ac:dyDescent="0.35">
      <c r="A27" s="331"/>
      <c r="B27" s="335"/>
      <c r="C27" s="336"/>
      <c r="D27" s="136" t="s">
        <v>378</v>
      </c>
      <c r="E27" s="1" t="s">
        <v>379</v>
      </c>
    </row>
    <row r="28" spans="1:5" ht="21.75" thickBot="1" x14ac:dyDescent="0.3">
      <c r="A28" s="139" t="s">
        <v>1031</v>
      </c>
      <c r="B28" s="105">
        <f>SUM(B7:B27)</f>
        <v>447864.14</v>
      </c>
      <c r="C28" s="214">
        <f>SUM(C7:C27)</f>
        <v>641357.60000000009</v>
      </c>
    </row>
    <row r="29" spans="1:5" ht="19.5" thickTop="1" x14ac:dyDescent="0.25"/>
  </sheetData>
  <mergeCells count="11">
    <mergeCell ref="A4:C4"/>
    <mergeCell ref="B5:C5"/>
    <mergeCell ref="A1:C1"/>
    <mergeCell ref="A2:C2"/>
    <mergeCell ref="A3:C3"/>
    <mergeCell ref="A14:A27"/>
    <mergeCell ref="B14:B27"/>
    <mergeCell ref="C14:C27"/>
    <mergeCell ref="A8:A12"/>
    <mergeCell ref="B8:B12"/>
    <mergeCell ref="C8:C12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FF00"/>
  </sheetPr>
  <dimension ref="A1:E48"/>
  <sheetViews>
    <sheetView zoomScaleNormal="100" workbookViewId="0">
      <selection activeCell="E28" sqref="E28"/>
    </sheetView>
  </sheetViews>
  <sheetFormatPr defaultColWidth="9" defaultRowHeight="18.75" x14ac:dyDescent="0.25"/>
  <cols>
    <col min="1" max="1" width="47.625" style="107" customWidth="1"/>
    <col min="2" max="3" width="13.75" style="107" bestFit="1" customWidth="1"/>
    <col min="4" max="4" width="16.625" style="166" customWidth="1"/>
    <col min="5" max="5" width="83.25" style="157" customWidth="1"/>
    <col min="6" max="16384" width="9" style="107"/>
  </cols>
  <sheetData>
    <row r="1" spans="1:5" s="1" customFormat="1" ht="21" x14ac:dyDescent="0.35">
      <c r="A1" s="325">
        <v>18</v>
      </c>
      <c r="B1" s="325"/>
      <c r="C1" s="325"/>
      <c r="D1" s="299"/>
      <c r="E1" s="300"/>
    </row>
    <row r="2" spans="1:5" ht="9.75" customHeight="1" x14ac:dyDescent="0.25"/>
    <row r="3" spans="1:5" ht="24.75" customHeight="1" x14ac:dyDescent="0.25">
      <c r="A3" s="100" t="s">
        <v>1613</v>
      </c>
      <c r="B3" s="329"/>
      <c r="C3" s="329"/>
      <c r="D3" s="158" t="s">
        <v>1122</v>
      </c>
      <c r="E3" s="159" t="s">
        <v>920</v>
      </c>
    </row>
    <row r="4" spans="1:5" ht="21" x14ac:dyDescent="0.25">
      <c r="A4" s="328"/>
      <c r="B4" s="329" t="s">
        <v>891</v>
      </c>
      <c r="C4" s="329"/>
      <c r="D4" s="158"/>
    </row>
    <row r="5" spans="1:5" ht="21" x14ac:dyDescent="0.25">
      <c r="A5" s="328"/>
      <c r="B5" s="3">
        <v>2565</v>
      </c>
      <c r="C5" s="3">
        <v>2564</v>
      </c>
      <c r="D5" s="158"/>
    </row>
    <row r="6" spans="1:5" ht="20.25" customHeight="1" x14ac:dyDescent="0.25">
      <c r="A6" s="17" t="s">
        <v>548</v>
      </c>
      <c r="B6" s="104">
        <f>+W!AG102</f>
        <v>6452371.3300000001</v>
      </c>
      <c r="C6" s="127">
        <v>6450712.0099999998</v>
      </c>
      <c r="D6" s="160" t="s">
        <v>973</v>
      </c>
      <c r="E6" s="161" t="s">
        <v>974</v>
      </c>
    </row>
    <row r="7" spans="1:5" ht="21" x14ac:dyDescent="0.25">
      <c r="A7" s="17" t="s">
        <v>549</v>
      </c>
      <c r="B7" s="104">
        <f>+W!AG106</f>
        <v>2608436.13</v>
      </c>
      <c r="C7" s="127">
        <v>2000679.99</v>
      </c>
      <c r="D7" s="160" t="s">
        <v>550</v>
      </c>
      <c r="E7" s="161" t="s">
        <v>549</v>
      </c>
    </row>
    <row r="8" spans="1:5" ht="21" hidden="1" x14ac:dyDescent="0.35">
      <c r="A8" s="12" t="s">
        <v>551</v>
      </c>
      <c r="B8" s="207" t="s">
        <v>895</v>
      </c>
      <c r="C8" s="208" t="s">
        <v>895</v>
      </c>
      <c r="D8" s="162" t="s">
        <v>552</v>
      </c>
      <c r="E8" s="161" t="s">
        <v>551</v>
      </c>
    </row>
    <row r="9" spans="1:5" ht="21" x14ac:dyDescent="0.35">
      <c r="A9" s="12" t="s">
        <v>553</v>
      </c>
      <c r="B9" s="211">
        <f>+W!AG103</f>
        <v>211532.26</v>
      </c>
      <c r="C9" s="208">
        <v>211225.8</v>
      </c>
      <c r="D9" s="162" t="s">
        <v>554</v>
      </c>
      <c r="E9" s="163" t="s">
        <v>553</v>
      </c>
    </row>
    <row r="10" spans="1:5" ht="21" x14ac:dyDescent="0.35">
      <c r="A10" s="12" t="s">
        <v>555</v>
      </c>
      <c r="B10" s="211">
        <f>+W!AG105</f>
        <v>234780</v>
      </c>
      <c r="C10" s="208">
        <v>223620</v>
      </c>
      <c r="D10" s="162" t="s">
        <v>556</v>
      </c>
      <c r="E10" s="163" t="s">
        <v>555</v>
      </c>
    </row>
    <row r="11" spans="1:5" ht="21" x14ac:dyDescent="0.35">
      <c r="A11" s="12" t="s">
        <v>557</v>
      </c>
      <c r="B11" s="211">
        <f>+W!AG107</f>
        <v>2700679.35</v>
      </c>
      <c r="C11" s="208">
        <v>1999940</v>
      </c>
      <c r="D11" s="162" t="s">
        <v>975</v>
      </c>
      <c r="E11" s="163" t="s">
        <v>558</v>
      </c>
    </row>
    <row r="12" spans="1:5" ht="21" x14ac:dyDescent="0.35">
      <c r="A12" s="12" t="s">
        <v>559</v>
      </c>
      <c r="B12" s="211">
        <f>+W!AG136</f>
        <v>241296.61</v>
      </c>
      <c r="C12" s="208">
        <v>205042.5</v>
      </c>
      <c r="D12" s="162" t="s">
        <v>560</v>
      </c>
      <c r="E12" s="163" t="s">
        <v>559</v>
      </c>
    </row>
    <row r="13" spans="1:5" ht="21" hidden="1" x14ac:dyDescent="0.35">
      <c r="A13" s="12" t="s">
        <v>561</v>
      </c>
      <c r="B13" s="207" t="s">
        <v>895</v>
      </c>
      <c r="C13" s="208" t="s">
        <v>895</v>
      </c>
      <c r="D13" s="162" t="s">
        <v>562</v>
      </c>
      <c r="E13" s="163" t="s">
        <v>561</v>
      </c>
    </row>
    <row r="14" spans="1:5" ht="108.6" hidden="1" customHeight="1" x14ac:dyDescent="0.25">
      <c r="A14" s="27" t="s">
        <v>563</v>
      </c>
      <c r="B14" s="5" t="s">
        <v>895</v>
      </c>
      <c r="C14" s="127" t="s">
        <v>895</v>
      </c>
      <c r="D14" s="160" t="s">
        <v>976</v>
      </c>
      <c r="E14" s="161" t="s">
        <v>977</v>
      </c>
    </row>
    <row r="15" spans="1:5" ht="21" x14ac:dyDescent="0.25">
      <c r="A15" s="17" t="s">
        <v>564</v>
      </c>
      <c r="B15" s="211">
        <f>+W!AG113</f>
        <v>64366</v>
      </c>
      <c r="C15" s="208">
        <v>106100</v>
      </c>
      <c r="D15" s="162" t="s">
        <v>565</v>
      </c>
      <c r="E15" s="163" t="s">
        <v>564</v>
      </c>
    </row>
    <row r="16" spans="1:5" ht="21" hidden="1" x14ac:dyDescent="0.25">
      <c r="A16" s="17" t="s">
        <v>566</v>
      </c>
      <c r="B16" s="207" t="s">
        <v>895</v>
      </c>
      <c r="C16" s="208" t="s">
        <v>895</v>
      </c>
      <c r="D16" s="162" t="s">
        <v>567</v>
      </c>
      <c r="E16" s="163" t="s">
        <v>566</v>
      </c>
    </row>
    <row r="17" spans="1:5" ht="21" hidden="1" x14ac:dyDescent="0.35">
      <c r="A17" s="12" t="s">
        <v>568</v>
      </c>
      <c r="B17" s="207" t="s">
        <v>895</v>
      </c>
      <c r="C17" s="208" t="s">
        <v>895</v>
      </c>
      <c r="D17" s="162" t="s">
        <v>569</v>
      </c>
      <c r="E17" s="163" t="s">
        <v>568</v>
      </c>
    </row>
    <row r="18" spans="1:5" ht="21" x14ac:dyDescent="0.35">
      <c r="A18" s="12" t="s">
        <v>570</v>
      </c>
      <c r="B18" s="211">
        <f>+W!AG104</f>
        <v>122500</v>
      </c>
      <c r="C18" s="208">
        <v>35000</v>
      </c>
      <c r="D18" s="162" t="s">
        <v>571</v>
      </c>
      <c r="E18" s="164" t="s">
        <v>570</v>
      </c>
    </row>
    <row r="19" spans="1:5" ht="21" hidden="1" x14ac:dyDescent="0.35">
      <c r="A19" s="12" t="s">
        <v>572</v>
      </c>
      <c r="B19" s="207" t="s">
        <v>895</v>
      </c>
      <c r="C19" s="208" t="s">
        <v>895</v>
      </c>
      <c r="D19" s="162" t="s">
        <v>573</v>
      </c>
      <c r="E19" s="163" t="s">
        <v>572</v>
      </c>
    </row>
    <row r="20" spans="1:5" ht="21" hidden="1" x14ac:dyDescent="0.35">
      <c r="A20" s="12" t="s">
        <v>574</v>
      </c>
      <c r="B20" s="207" t="s">
        <v>895</v>
      </c>
      <c r="C20" s="208" t="s">
        <v>895</v>
      </c>
      <c r="D20" s="162" t="s">
        <v>575</v>
      </c>
      <c r="E20" s="163" t="s">
        <v>576</v>
      </c>
    </row>
    <row r="21" spans="1:5" ht="21" hidden="1" x14ac:dyDescent="0.35">
      <c r="A21" s="12" t="s">
        <v>577</v>
      </c>
      <c r="B21" s="207" t="s">
        <v>895</v>
      </c>
      <c r="C21" s="208" t="s">
        <v>895</v>
      </c>
      <c r="D21" s="162" t="s">
        <v>578</v>
      </c>
      <c r="E21" s="163" t="s">
        <v>577</v>
      </c>
    </row>
    <row r="22" spans="1:5" ht="21" x14ac:dyDescent="0.25">
      <c r="A22" s="17" t="s">
        <v>579</v>
      </c>
      <c r="B22" s="211">
        <f>+W!AG111</f>
        <v>690000</v>
      </c>
      <c r="C22" s="208">
        <v>756489</v>
      </c>
      <c r="D22" s="162" t="s">
        <v>580</v>
      </c>
      <c r="E22" s="163" t="s">
        <v>579</v>
      </c>
    </row>
    <row r="23" spans="1:5" ht="21" x14ac:dyDescent="0.35">
      <c r="A23" s="12" t="s">
        <v>581</v>
      </c>
      <c r="B23" s="211">
        <f>+W!AG108</f>
        <v>100848</v>
      </c>
      <c r="C23" s="208">
        <v>66999.320000000007</v>
      </c>
      <c r="D23" s="162" t="s">
        <v>582</v>
      </c>
      <c r="E23" s="163" t="s">
        <v>581</v>
      </c>
    </row>
    <row r="24" spans="1:5" ht="21" x14ac:dyDescent="0.25">
      <c r="A24" s="17" t="s">
        <v>583</v>
      </c>
      <c r="B24" s="211">
        <f>+W!AG112</f>
        <v>5520.25</v>
      </c>
      <c r="C24" s="208">
        <v>2015.43</v>
      </c>
      <c r="D24" s="162" t="s">
        <v>584</v>
      </c>
      <c r="E24" s="163" t="s">
        <v>583</v>
      </c>
    </row>
    <row r="25" spans="1:5" ht="21" hidden="1" x14ac:dyDescent="0.35">
      <c r="A25" s="12" t="s">
        <v>585</v>
      </c>
      <c r="B25" s="207" t="s">
        <v>895</v>
      </c>
      <c r="C25" s="208" t="s">
        <v>895</v>
      </c>
      <c r="D25" s="162" t="s">
        <v>586</v>
      </c>
      <c r="E25" s="163" t="s">
        <v>585</v>
      </c>
    </row>
    <row r="26" spans="1:5" ht="21" x14ac:dyDescent="0.35">
      <c r="A26" s="12" t="s">
        <v>587</v>
      </c>
      <c r="B26" s="211">
        <f>+W!AG109</f>
        <v>107387</v>
      </c>
      <c r="C26" s="208">
        <v>61000</v>
      </c>
      <c r="D26" s="162" t="s">
        <v>588</v>
      </c>
      <c r="E26" s="163" t="s">
        <v>587</v>
      </c>
    </row>
    <row r="27" spans="1:5" ht="37.5" hidden="1" x14ac:dyDescent="0.25">
      <c r="A27" s="17" t="s">
        <v>589</v>
      </c>
      <c r="B27" s="5" t="s">
        <v>895</v>
      </c>
      <c r="C27" s="127" t="s">
        <v>895</v>
      </c>
      <c r="D27" s="160" t="s">
        <v>978</v>
      </c>
      <c r="E27" s="161" t="s">
        <v>979</v>
      </c>
    </row>
    <row r="28" spans="1:5" ht="21" x14ac:dyDescent="0.35">
      <c r="A28" s="12" t="s">
        <v>590</v>
      </c>
      <c r="B28" s="211">
        <f>+W!AG110</f>
        <v>84000</v>
      </c>
      <c r="C28" s="208">
        <v>84000</v>
      </c>
      <c r="D28" s="162" t="s">
        <v>591</v>
      </c>
      <c r="E28" s="163" t="s">
        <v>590</v>
      </c>
    </row>
    <row r="29" spans="1:5" ht="21" hidden="1" x14ac:dyDescent="0.35">
      <c r="A29" s="12" t="s">
        <v>592</v>
      </c>
      <c r="B29" s="207" t="s">
        <v>895</v>
      </c>
      <c r="C29" s="208" t="s">
        <v>895</v>
      </c>
      <c r="D29" s="162" t="s">
        <v>593</v>
      </c>
      <c r="E29" s="163" t="s">
        <v>592</v>
      </c>
    </row>
    <row r="30" spans="1:5" ht="37.5" hidden="1" x14ac:dyDescent="0.25">
      <c r="A30" s="17" t="s">
        <v>594</v>
      </c>
      <c r="B30" s="8" t="s">
        <v>895</v>
      </c>
      <c r="C30" s="128" t="s">
        <v>895</v>
      </c>
      <c r="D30" s="160" t="s">
        <v>980</v>
      </c>
      <c r="E30" s="161" t="s">
        <v>981</v>
      </c>
    </row>
    <row r="31" spans="1:5" ht="21.75" thickBot="1" x14ac:dyDescent="0.4">
      <c r="A31" s="22" t="s">
        <v>595</v>
      </c>
      <c r="B31" s="249">
        <f>SUM(B6:B30)</f>
        <v>13623716.93</v>
      </c>
      <c r="C31" s="249">
        <f>SUM(C6:C30)</f>
        <v>12202824.050000001</v>
      </c>
      <c r="D31" s="159"/>
    </row>
    <row r="32" spans="1:5" ht="19.5" thickTop="1" x14ac:dyDescent="0.3">
      <c r="A32" s="111"/>
      <c r="B32" s="114"/>
      <c r="C32" s="114"/>
      <c r="D32" s="165"/>
    </row>
    <row r="33" spans="1:5" ht="21" x14ac:dyDescent="0.3">
      <c r="A33" s="100" t="s">
        <v>1588</v>
      </c>
      <c r="B33" s="329"/>
      <c r="C33" s="329"/>
      <c r="D33" s="165"/>
    </row>
    <row r="34" spans="1:5" ht="21" x14ac:dyDescent="0.3">
      <c r="A34" s="328"/>
      <c r="B34" s="329" t="s">
        <v>891</v>
      </c>
      <c r="C34" s="329"/>
      <c r="D34" s="165"/>
    </row>
    <row r="35" spans="1:5" ht="21" x14ac:dyDescent="0.3">
      <c r="A35" s="328"/>
      <c r="B35" s="3">
        <v>2565</v>
      </c>
      <c r="C35" s="3">
        <v>2564</v>
      </c>
      <c r="D35" s="165"/>
    </row>
    <row r="36" spans="1:5" ht="21" hidden="1" x14ac:dyDescent="0.3">
      <c r="A36" s="131" t="s">
        <v>596</v>
      </c>
      <c r="B36" s="5">
        <v>0</v>
      </c>
      <c r="C36" s="127" t="s">
        <v>895</v>
      </c>
      <c r="D36" s="165"/>
    </row>
    <row r="37" spans="1:5" ht="21" x14ac:dyDescent="0.25">
      <c r="A37" s="4" t="s">
        <v>597</v>
      </c>
      <c r="B37" s="208">
        <v>0</v>
      </c>
      <c r="C37" s="208">
        <v>418932</v>
      </c>
      <c r="D37" s="140" t="s">
        <v>598</v>
      </c>
      <c r="E37" s="109" t="s">
        <v>597</v>
      </c>
    </row>
    <row r="38" spans="1:5" ht="21" hidden="1" x14ac:dyDescent="0.25">
      <c r="A38" s="133" t="s">
        <v>599</v>
      </c>
      <c r="B38" s="207">
        <v>0</v>
      </c>
      <c r="C38" s="208" t="s">
        <v>895</v>
      </c>
    </row>
    <row r="39" spans="1:5" ht="21" hidden="1" x14ac:dyDescent="0.25">
      <c r="A39" s="133" t="s">
        <v>601</v>
      </c>
      <c r="B39" s="207">
        <v>0</v>
      </c>
      <c r="C39" s="208" t="s">
        <v>895</v>
      </c>
    </row>
    <row r="40" spans="1:5" ht="21" hidden="1" x14ac:dyDescent="0.25">
      <c r="A40" s="133" t="s">
        <v>603</v>
      </c>
      <c r="B40" s="207">
        <v>0</v>
      </c>
      <c r="C40" s="208" t="s">
        <v>895</v>
      </c>
    </row>
    <row r="41" spans="1:5" ht="21" hidden="1" x14ac:dyDescent="0.25">
      <c r="A41" s="133" t="s">
        <v>605</v>
      </c>
      <c r="B41" s="207">
        <v>0</v>
      </c>
      <c r="C41" s="208" t="s">
        <v>895</v>
      </c>
    </row>
    <row r="42" spans="1:5" ht="21" hidden="1" x14ac:dyDescent="0.25">
      <c r="A42" s="133" t="s">
        <v>607</v>
      </c>
      <c r="B42" s="207">
        <v>0</v>
      </c>
      <c r="C42" s="208" t="s">
        <v>895</v>
      </c>
    </row>
    <row r="43" spans="1:5" ht="21" hidden="1" x14ac:dyDescent="0.25">
      <c r="A43" s="27" t="s">
        <v>563</v>
      </c>
      <c r="B43" s="5">
        <v>0</v>
      </c>
      <c r="C43" s="127" t="s">
        <v>895</v>
      </c>
    </row>
    <row r="44" spans="1:5" ht="21" hidden="1" x14ac:dyDescent="0.25">
      <c r="A44" s="88" t="s">
        <v>609</v>
      </c>
      <c r="B44" s="207">
        <v>0</v>
      </c>
      <c r="C44" s="208" t="s">
        <v>895</v>
      </c>
    </row>
    <row r="45" spans="1:5" ht="21" hidden="1" x14ac:dyDescent="0.25">
      <c r="A45" s="88" t="s">
        <v>611</v>
      </c>
      <c r="B45" s="207">
        <v>0</v>
      </c>
      <c r="C45" s="208" t="s">
        <v>895</v>
      </c>
    </row>
    <row r="46" spans="1:5" ht="21" hidden="1" x14ac:dyDescent="0.25">
      <c r="A46" s="133" t="s">
        <v>613</v>
      </c>
      <c r="B46" s="212">
        <v>0</v>
      </c>
      <c r="C46" s="213" t="s">
        <v>895</v>
      </c>
    </row>
    <row r="47" spans="1:5" ht="21.75" thickBot="1" x14ac:dyDescent="0.3">
      <c r="A47" s="139" t="s">
        <v>615</v>
      </c>
      <c r="B47" s="218">
        <f>SUM(B36:B46)</f>
        <v>0</v>
      </c>
      <c r="C47" s="249">
        <f>SUM(C36:C46)</f>
        <v>418932</v>
      </c>
    </row>
    <row r="48" spans="1:5" ht="19.5" thickTop="1" x14ac:dyDescent="0.25"/>
  </sheetData>
  <mergeCells count="7">
    <mergeCell ref="A1:C1"/>
    <mergeCell ref="A34:A35"/>
    <mergeCell ref="B34:C34"/>
    <mergeCell ref="A4:A5"/>
    <mergeCell ref="B4:C4"/>
    <mergeCell ref="B3:C3"/>
    <mergeCell ref="B33:C33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FF00"/>
  </sheetPr>
  <dimension ref="A1:E36"/>
  <sheetViews>
    <sheetView zoomScaleNormal="100" workbookViewId="0">
      <selection activeCell="D8" sqref="D8:E8"/>
    </sheetView>
  </sheetViews>
  <sheetFormatPr defaultColWidth="9" defaultRowHeight="18.75" x14ac:dyDescent="0.25"/>
  <cols>
    <col min="1" max="1" width="52" style="107" customWidth="1"/>
    <col min="2" max="2" width="10.625" style="107" customWidth="1"/>
    <col min="3" max="3" width="11.125" style="107" bestFit="1" customWidth="1"/>
    <col min="4" max="4" width="16.625" style="107" customWidth="1"/>
    <col min="5" max="5" width="72.125" style="108" bestFit="1" customWidth="1"/>
    <col min="6" max="16384" width="9" style="107"/>
  </cols>
  <sheetData>
    <row r="1" spans="1:5" ht="21" x14ac:dyDescent="0.25">
      <c r="A1" s="330" t="str">
        <f>+L!A1</f>
        <v>เทศบาลตำบลหลักช้าง</v>
      </c>
      <c r="B1" s="330"/>
      <c r="C1" s="330"/>
      <c r="D1" s="3"/>
    </row>
    <row r="2" spans="1:5" ht="21" x14ac:dyDescent="0.25">
      <c r="A2" s="330" t="s">
        <v>919</v>
      </c>
      <c r="B2" s="330"/>
      <c r="C2" s="330"/>
      <c r="D2" s="3"/>
    </row>
    <row r="3" spans="1:5" ht="21" x14ac:dyDescent="0.25">
      <c r="A3" s="330" t="str">
        <f>+L!A3</f>
        <v>สำหรับปีสิ้นสุดวันที่ 30 กันยายน 2565</v>
      </c>
      <c r="B3" s="330"/>
      <c r="C3" s="330"/>
      <c r="D3" s="3"/>
    </row>
    <row r="4" spans="1:5" ht="21" x14ac:dyDescent="0.25">
      <c r="A4" s="100" t="s">
        <v>1588</v>
      </c>
      <c r="B4" s="329"/>
      <c r="C4" s="329"/>
      <c r="D4" s="130" t="s">
        <v>1122</v>
      </c>
      <c r="E4" s="112" t="s">
        <v>920</v>
      </c>
    </row>
    <row r="5" spans="1:5" ht="21" x14ac:dyDescent="0.25">
      <c r="A5" s="328"/>
      <c r="B5" s="329" t="s">
        <v>891</v>
      </c>
      <c r="C5" s="329"/>
      <c r="D5" s="130"/>
    </row>
    <row r="6" spans="1:5" ht="21" x14ac:dyDescent="0.25">
      <c r="A6" s="328"/>
      <c r="B6" s="3">
        <v>2565</v>
      </c>
      <c r="C6" s="3">
        <v>2564</v>
      </c>
      <c r="D6" s="130"/>
    </row>
    <row r="7" spans="1:5" ht="37.5" hidden="1" x14ac:dyDescent="0.25">
      <c r="A7" s="131" t="s">
        <v>596</v>
      </c>
      <c r="B7" s="5">
        <v>0</v>
      </c>
      <c r="C7" s="127" t="s">
        <v>895</v>
      </c>
      <c r="D7" s="167" t="s">
        <v>982</v>
      </c>
      <c r="E7" s="168" t="s">
        <v>983</v>
      </c>
    </row>
    <row r="8" spans="1:5" ht="21" x14ac:dyDescent="0.25">
      <c r="A8" s="4" t="s">
        <v>597</v>
      </c>
      <c r="B8" s="208">
        <v>0</v>
      </c>
      <c r="C8" s="208">
        <v>418932</v>
      </c>
      <c r="D8" s="140" t="s">
        <v>598</v>
      </c>
      <c r="E8" s="109" t="s">
        <v>597</v>
      </c>
    </row>
    <row r="9" spans="1:5" ht="21" hidden="1" x14ac:dyDescent="0.25">
      <c r="A9" s="133" t="s">
        <v>599</v>
      </c>
      <c r="B9" s="207">
        <v>0</v>
      </c>
      <c r="C9" s="208" t="s">
        <v>895</v>
      </c>
      <c r="D9" s="140" t="s">
        <v>600</v>
      </c>
      <c r="E9" s="109" t="s">
        <v>599</v>
      </c>
    </row>
    <row r="10" spans="1:5" ht="21" hidden="1" x14ac:dyDescent="0.25">
      <c r="A10" s="133" t="s">
        <v>601</v>
      </c>
      <c r="B10" s="207">
        <v>0</v>
      </c>
      <c r="C10" s="208" t="s">
        <v>895</v>
      </c>
      <c r="D10" s="140" t="s">
        <v>602</v>
      </c>
      <c r="E10" s="168" t="s">
        <v>601</v>
      </c>
    </row>
    <row r="11" spans="1:5" ht="21" hidden="1" x14ac:dyDescent="0.25">
      <c r="A11" s="133" t="s">
        <v>603</v>
      </c>
      <c r="B11" s="207">
        <v>0</v>
      </c>
      <c r="C11" s="208" t="s">
        <v>895</v>
      </c>
      <c r="D11" s="140" t="s">
        <v>604</v>
      </c>
      <c r="E11" s="109" t="s">
        <v>603</v>
      </c>
    </row>
    <row r="12" spans="1:5" ht="21" hidden="1" x14ac:dyDescent="0.25">
      <c r="A12" s="133" t="s">
        <v>605</v>
      </c>
      <c r="B12" s="207">
        <v>0</v>
      </c>
      <c r="C12" s="208" t="s">
        <v>895</v>
      </c>
      <c r="D12" s="140" t="s">
        <v>606</v>
      </c>
      <c r="E12" s="184" t="s">
        <v>605</v>
      </c>
    </row>
    <row r="13" spans="1:5" ht="21" hidden="1" x14ac:dyDescent="0.25">
      <c r="A13" s="133" t="s">
        <v>607</v>
      </c>
      <c r="B13" s="207">
        <v>0</v>
      </c>
      <c r="C13" s="208" t="s">
        <v>895</v>
      </c>
      <c r="D13" s="140" t="s">
        <v>608</v>
      </c>
      <c r="E13" s="109" t="s">
        <v>607</v>
      </c>
    </row>
    <row r="14" spans="1:5" ht="75" hidden="1" x14ac:dyDescent="0.25">
      <c r="A14" s="27" t="s">
        <v>563</v>
      </c>
      <c r="B14" s="5">
        <v>0</v>
      </c>
      <c r="C14" s="127" t="s">
        <v>895</v>
      </c>
      <c r="D14" s="167" t="s">
        <v>984</v>
      </c>
      <c r="E14" s="168" t="s">
        <v>985</v>
      </c>
    </row>
    <row r="15" spans="1:5" ht="21" hidden="1" x14ac:dyDescent="0.25">
      <c r="A15" s="88" t="s">
        <v>609</v>
      </c>
      <c r="B15" s="207">
        <v>0</v>
      </c>
      <c r="C15" s="208" t="s">
        <v>895</v>
      </c>
      <c r="D15" s="140" t="s">
        <v>610</v>
      </c>
      <c r="E15" s="109" t="s">
        <v>609</v>
      </c>
    </row>
    <row r="16" spans="1:5" ht="21" hidden="1" x14ac:dyDescent="0.25">
      <c r="A16" s="88" t="s">
        <v>611</v>
      </c>
      <c r="B16" s="207">
        <v>0</v>
      </c>
      <c r="C16" s="208" t="s">
        <v>895</v>
      </c>
      <c r="D16" s="140" t="s">
        <v>612</v>
      </c>
      <c r="E16" s="109" t="s">
        <v>611</v>
      </c>
    </row>
    <row r="17" spans="1:5" ht="18" hidden="1" customHeight="1" x14ac:dyDescent="0.25">
      <c r="A17" s="133" t="s">
        <v>613</v>
      </c>
      <c r="B17" s="212">
        <v>0</v>
      </c>
      <c r="C17" s="213" t="s">
        <v>895</v>
      </c>
      <c r="D17" s="140" t="s">
        <v>614</v>
      </c>
      <c r="E17" s="109" t="s">
        <v>613</v>
      </c>
    </row>
    <row r="18" spans="1:5" ht="18" customHeight="1" thickBot="1" x14ac:dyDescent="0.3">
      <c r="A18" s="139" t="s">
        <v>615</v>
      </c>
      <c r="B18" s="214">
        <f>SUM(B7:B17)</f>
        <v>0</v>
      </c>
      <c r="C18" s="105">
        <f>SUM(C7:C17)</f>
        <v>418932</v>
      </c>
      <c r="D18" s="140"/>
      <c r="E18" s="109"/>
    </row>
    <row r="19" spans="1:5" ht="18" customHeight="1" thickTop="1" x14ac:dyDescent="0.25">
      <c r="A19" s="109"/>
      <c r="B19" s="108"/>
      <c r="C19" s="108"/>
      <c r="D19" s="140"/>
      <c r="E19" s="109"/>
    </row>
    <row r="20" spans="1:5" ht="18" customHeight="1" x14ac:dyDescent="0.25">
      <c r="A20" s="109"/>
      <c r="B20" s="108"/>
      <c r="C20" s="108"/>
      <c r="D20" s="140"/>
      <c r="E20" s="109"/>
    </row>
    <row r="21" spans="1:5" ht="18" customHeight="1" x14ac:dyDescent="0.25">
      <c r="A21" s="109"/>
      <c r="B21" s="108"/>
      <c r="C21" s="108"/>
      <c r="D21" s="140"/>
      <c r="E21" s="109"/>
    </row>
    <row r="22" spans="1:5" x14ac:dyDescent="0.25">
      <c r="A22" s="109"/>
      <c r="B22" s="108"/>
      <c r="C22" s="108"/>
      <c r="D22" s="167"/>
      <c r="E22" s="168"/>
    </row>
    <row r="23" spans="1:5" x14ac:dyDescent="0.25">
      <c r="A23" s="109"/>
      <c r="B23" s="108"/>
      <c r="C23" s="108"/>
      <c r="D23" s="140"/>
      <c r="E23" s="109"/>
    </row>
    <row r="24" spans="1:5" ht="18" customHeight="1" x14ac:dyDescent="0.3">
      <c r="A24" s="109"/>
      <c r="B24" s="108"/>
      <c r="C24" s="108"/>
      <c r="D24" s="170"/>
      <c r="E24" s="114"/>
    </row>
    <row r="25" spans="1:5" x14ac:dyDescent="0.25">
      <c r="A25" s="109"/>
      <c r="B25" s="108"/>
      <c r="C25" s="108"/>
      <c r="D25" s="171"/>
      <c r="E25" s="141"/>
    </row>
    <row r="26" spans="1:5" ht="23.25" customHeight="1" x14ac:dyDescent="0.25">
      <c r="A26" s="168"/>
      <c r="B26" s="108"/>
      <c r="C26" s="108"/>
      <c r="D26" s="108"/>
    </row>
    <row r="27" spans="1:5" ht="20.25" customHeight="1" x14ac:dyDescent="0.3">
      <c r="A27" s="114"/>
      <c r="B27" s="108"/>
      <c r="C27" s="108"/>
      <c r="D27" s="140"/>
      <c r="E27" s="109"/>
    </row>
    <row r="28" spans="1:5" ht="20.25" customHeight="1" x14ac:dyDescent="0.25">
      <c r="A28" s="141"/>
      <c r="B28" s="108"/>
      <c r="C28" s="108"/>
      <c r="D28" s="140"/>
      <c r="E28" s="109"/>
    </row>
    <row r="29" spans="1:5" ht="18.75" customHeight="1" x14ac:dyDescent="0.25">
      <c r="A29" s="141"/>
      <c r="B29" s="108"/>
      <c r="C29" s="108"/>
      <c r="D29" s="140"/>
      <c r="E29" s="109"/>
    </row>
    <row r="30" spans="1:5" x14ac:dyDescent="0.25">
      <c r="A30" s="142"/>
      <c r="B30" s="112"/>
      <c r="C30" s="112"/>
      <c r="D30" s="112"/>
    </row>
    <row r="31" spans="1:5" x14ac:dyDescent="0.3">
      <c r="A31" s="114"/>
      <c r="B31" s="114"/>
      <c r="C31" s="114"/>
      <c r="D31" s="114"/>
    </row>
    <row r="32" spans="1:5" x14ac:dyDescent="0.3">
      <c r="A32" s="114"/>
      <c r="B32" s="114"/>
      <c r="C32" s="114"/>
      <c r="D32" s="114"/>
    </row>
    <row r="33" spans="1:4" x14ac:dyDescent="0.3">
      <c r="A33" s="114"/>
      <c r="B33" s="114"/>
      <c r="C33" s="114"/>
      <c r="D33" s="114"/>
    </row>
    <row r="34" spans="1:4" x14ac:dyDescent="0.3">
      <c r="A34" s="114"/>
      <c r="B34" s="114"/>
      <c r="C34" s="114"/>
      <c r="D34" s="114"/>
    </row>
    <row r="35" spans="1:4" x14ac:dyDescent="0.3">
      <c r="A35" s="114"/>
      <c r="B35" s="114"/>
      <c r="C35" s="114"/>
      <c r="D35" s="114"/>
    </row>
    <row r="36" spans="1:4" x14ac:dyDescent="0.3">
      <c r="A36" s="114"/>
      <c r="B36" s="114"/>
      <c r="C36" s="114"/>
      <c r="D36" s="114"/>
    </row>
  </sheetData>
  <mergeCells count="6">
    <mergeCell ref="A5:A6"/>
    <mergeCell ref="B5:C5"/>
    <mergeCell ref="A1:C1"/>
    <mergeCell ref="A2:C2"/>
    <mergeCell ref="A3:C3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FF00"/>
  </sheetPr>
  <dimension ref="A1:E37"/>
  <sheetViews>
    <sheetView workbookViewId="0">
      <selection activeCell="A18" sqref="A18"/>
    </sheetView>
  </sheetViews>
  <sheetFormatPr defaultColWidth="9" defaultRowHeight="18.75" x14ac:dyDescent="0.2"/>
  <cols>
    <col min="1" max="1" width="49.625" style="177" customWidth="1"/>
    <col min="2" max="2" width="12.75" style="177" customWidth="1"/>
    <col min="3" max="3" width="12.625" style="177" customWidth="1"/>
    <col min="4" max="4" width="16.625" style="177" customWidth="1"/>
    <col min="5" max="5" width="26.125" style="143" customWidth="1"/>
    <col min="6" max="16384" width="9" style="177"/>
  </cols>
  <sheetData>
    <row r="1" spans="1:5" ht="21" x14ac:dyDescent="0.2">
      <c r="A1" s="332">
        <v>19</v>
      </c>
      <c r="B1" s="332"/>
      <c r="C1" s="332"/>
    </row>
    <row r="2" spans="1:5" ht="11.25" customHeight="1" x14ac:dyDescent="0.2"/>
    <row r="3" spans="1:5" ht="21" x14ac:dyDescent="0.2">
      <c r="A3" s="100" t="s">
        <v>1589</v>
      </c>
      <c r="B3" s="329"/>
      <c r="C3" s="329"/>
      <c r="D3" s="130" t="s">
        <v>1122</v>
      </c>
      <c r="E3" s="130" t="s">
        <v>920</v>
      </c>
    </row>
    <row r="4" spans="1:5" ht="21" x14ac:dyDescent="0.2">
      <c r="A4" s="328"/>
      <c r="B4" s="329" t="s">
        <v>891</v>
      </c>
      <c r="C4" s="329"/>
      <c r="D4" s="130"/>
    </row>
    <row r="5" spans="1:5" ht="21" x14ac:dyDescent="0.2">
      <c r="A5" s="328"/>
      <c r="B5" s="3">
        <v>2565</v>
      </c>
      <c r="C5" s="3">
        <v>2564</v>
      </c>
      <c r="D5" s="130"/>
    </row>
    <row r="6" spans="1:5" ht="37.5" hidden="1" x14ac:dyDescent="0.2">
      <c r="A6" s="131" t="s">
        <v>616</v>
      </c>
      <c r="B6" s="5" t="s">
        <v>895</v>
      </c>
      <c r="C6" s="127" t="s">
        <v>895</v>
      </c>
      <c r="D6" s="171" t="s">
        <v>986</v>
      </c>
      <c r="E6" s="141" t="s">
        <v>987</v>
      </c>
    </row>
    <row r="7" spans="1:5" ht="21" x14ac:dyDescent="0.2">
      <c r="A7" s="131" t="s">
        <v>617</v>
      </c>
      <c r="B7" s="104">
        <f>+W!AG135</f>
        <v>243416</v>
      </c>
      <c r="C7" s="127">
        <v>269530</v>
      </c>
      <c r="D7" s="172" t="s">
        <v>618</v>
      </c>
      <c r="E7" s="153" t="s">
        <v>617</v>
      </c>
    </row>
    <row r="8" spans="1:5" ht="21" hidden="1" x14ac:dyDescent="0.2">
      <c r="A8" s="131" t="s">
        <v>621</v>
      </c>
      <c r="B8" s="5" t="s">
        <v>895</v>
      </c>
      <c r="C8" s="127" t="s">
        <v>895</v>
      </c>
      <c r="D8" s="172" t="s">
        <v>620</v>
      </c>
      <c r="E8" s="153" t="s">
        <v>621</v>
      </c>
    </row>
    <row r="9" spans="1:5" ht="21" x14ac:dyDescent="0.2">
      <c r="A9" s="6" t="s">
        <v>619</v>
      </c>
      <c r="B9" s="219">
        <f>+W!AG137</f>
        <v>18524</v>
      </c>
      <c r="C9" s="128">
        <v>34620</v>
      </c>
      <c r="D9" s="171" t="s">
        <v>622</v>
      </c>
      <c r="E9" s="141" t="s">
        <v>619</v>
      </c>
    </row>
    <row r="10" spans="1:5" ht="21.75" thickBot="1" x14ac:dyDescent="0.25">
      <c r="A10" s="2" t="s">
        <v>623</v>
      </c>
      <c r="B10" s="220">
        <f>SUM(B6:B9)</f>
        <v>261940</v>
      </c>
      <c r="C10" s="220">
        <f>SUM(C6:C9)</f>
        <v>304150</v>
      </c>
      <c r="D10" s="172"/>
      <c r="E10" s="153"/>
    </row>
    <row r="11" spans="1:5" ht="21.75" thickTop="1" x14ac:dyDescent="0.2">
      <c r="A11" s="2"/>
      <c r="B11" s="251"/>
      <c r="C11" s="251"/>
      <c r="D11" s="172"/>
      <c r="E11" s="153"/>
    </row>
    <row r="12" spans="1:5" ht="21" x14ac:dyDescent="0.2">
      <c r="A12" s="100" t="s">
        <v>1590</v>
      </c>
      <c r="B12" s="329"/>
      <c r="C12" s="329"/>
      <c r="D12" s="172"/>
      <c r="E12" s="169"/>
    </row>
    <row r="13" spans="1:5" ht="18" customHeight="1" x14ac:dyDescent="0.2">
      <c r="A13" s="328"/>
      <c r="B13" s="329" t="s">
        <v>891</v>
      </c>
      <c r="C13" s="329"/>
      <c r="D13" s="172"/>
      <c r="E13" s="153"/>
    </row>
    <row r="14" spans="1:5" ht="21" x14ac:dyDescent="0.2">
      <c r="A14" s="328"/>
      <c r="B14" s="3">
        <v>2565</v>
      </c>
      <c r="C14" s="3">
        <v>2564</v>
      </c>
      <c r="D14" s="172"/>
      <c r="E14" s="153"/>
    </row>
    <row r="15" spans="1:5" ht="18" hidden="1" customHeight="1" x14ac:dyDescent="0.2">
      <c r="A15" s="133" t="s">
        <v>624</v>
      </c>
      <c r="B15" s="207" t="s">
        <v>895</v>
      </c>
      <c r="C15" s="208" t="s">
        <v>895</v>
      </c>
      <c r="D15" s="172"/>
      <c r="E15" s="153"/>
    </row>
    <row r="16" spans="1:5" ht="23.25" customHeight="1" x14ac:dyDescent="0.2">
      <c r="A16" s="131" t="s">
        <v>627</v>
      </c>
      <c r="B16" s="104">
        <f>+W!AG114</f>
        <v>337737</v>
      </c>
      <c r="C16" s="127">
        <v>34250</v>
      </c>
      <c r="D16" s="167" t="s">
        <v>988</v>
      </c>
      <c r="E16" s="168" t="s">
        <v>989</v>
      </c>
    </row>
    <row r="17" spans="1:5" ht="22.5" customHeight="1" x14ac:dyDescent="0.2">
      <c r="A17" s="4" t="s">
        <v>628</v>
      </c>
      <c r="B17" s="104">
        <f>+W!AG117+W!AG115+W!AG116</f>
        <v>195863</v>
      </c>
      <c r="C17" s="127">
        <f>8230+13600+20747.09</f>
        <v>42577.09</v>
      </c>
      <c r="D17" s="167" t="s">
        <v>990</v>
      </c>
      <c r="E17" s="168" t="s">
        <v>991</v>
      </c>
    </row>
    <row r="18" spans="1:5" ht="21" customHeight="1" x14ac:dyDescent="0.2">
      <c r="A18" s="131" t="s">
        <v>629</v>
      </c>
      <c r="B18" s="104">
        <f>+W!AG119+W!AG120</f>
        <v>901457.57</v>
      </c>
      <c r="C18" s="127">
        <v>267020.76</v>
      </c>
      <c r="D18" s="167" t="s">
        <v>1041</v>
      </c>
      <c r="E18" s="168" t="s">
        <v>1040</v>
      </c>
    </row>
    <row r="19" spans="1:5" ht="22.5" customHeight="1" x14ac:dyDescent="0.2">
      <c r="A19" s="131" t="s">
        <v>633</v>
      </c>
      <c r="B19" s="104">
        <f>+W!AG122+W!AG123</f>
        <v>710683.45</v>
      </c>
      <c r="C19" s="127">
        <f>595913+306942.35</f>
        <v>902855.35</v>
      </c>
      <c r="D19" s="167" t="s">
        <v>992</v>
      </c>
      <c r="E19" s="168" t="s">
        <v>993</v>
      </c>
    </row>
    <row r="20" spans="1:5" ht="37.5" hidden="1" x14ac:dyDescent="0.2">
      <c r="A20" s="131" t="s">
        <v>634</v>
      </c>
      <c r="B20" s="5" t="s">
        <v>895</v>
      </c>
      <c r="C20" s="127" t="s">
        <v>895</v>
      </c>
      <c r="D20" s="167" t="s">
        <v>994</v>
      </c>
      <c r="E20" s="168" t="s">
        <v>995</v>
      </c>
    </row>
    <row r="21" spans="1:5" ht="23.25" hidden="1" customHeight="1" x14ac:dyDescent="0.2">
      <c r="A21" s="133" t="s">
        <v>635</v>
      </c>
      <c r="B21" s="207" t="s">
        <v>895</v>
      </c>
      <c r="C21" s="208" t="s">
        <v>895</v>
      </c>
      <c r="D21" s="140" t="s">
        <v>636</v>
      </c>
      <c r="E21" s="109" t="s">
        <v>635</v>
      </c>
    </row>
    <row r="22" spans="1:5" ht="21" customHeight="1" x14ac:dyDescent="0.3">
      <c r="A22" s="133" t="s">
        <v>637</v>
      </c>
      <c r="B22" s="211">
        <f>+W!AG131</f>
        <v>3660</v>
      </c>
      <c r="C22" s="208">
        <v>2275</v>
      </c>
      <c r="D22" s="170" t="s">
        <v>638</v>
      </c>
      <c r="E22" s="114" t="s">
        <v>637</v>
      </c>
    </row>
    <row r="23" spans="1:5" ht="21" customHeight="1" x14ac:dyDescent="0.2">
      <c r="A23" s="131" t="s">
        <v>639</v>
      </c>
      <c r="B23" s="104">
        <f>+W!AG133</f>
        <v>14600</v>
      </c>
      <c r="C23" s="127">
        <v>2250</v>
      </c>
      <c r="D23" s="171" t="s">
        <v>996</v>
      </c>
      <c r="E23" s="168" t="s">
        <v>997</v>
      </c>
    </row>
    <row r="24" spans="1:5" ht="18.75" hidden="1" customHeight="1" x14ac:dyDescent="0.2">
      <c r="A24" s="131" t="s">
        <v>643</v>
      </c>
      <c r="B24" s="5" t="s">
        <v>895</v>
      </c>
      <c r="C24" s="127" t="s">
        <v>895</v>
      </c>
      <c r="D24" s="167" t="s">
        <v>998</v>
      </c>
      <c r="E24" s="168" t="s">
        <v>999</v>
      </c>
    </row>
    <row r="25" spans="1:5" ht="20.25" customHeight="1" x14ac:dyDescent="0.2">
      <c r="A25" s="133" t="s">
        <v>644</v>
      </c>
      <c r="B25" s="211">
        <f>+W!AG134</f>
        <v>52469.599999999999</v>
      </c>
      <c r="C25" s="208">
        <v>49987</v>
      </c>
      <c r="D25" s="172" t="s">
        <v>645</v>
      </c>
      <c r="E25" s="153" t="s">
        <v>644</v>
      </c>
    </row>
    <row r="26" spans="1:5" ht="21.75" customHeight="1" x14ac:dyDescent="0.3">
      <c r="A26" s="331" t="s">
        <v>646</v>
      </c>
      <c r="B26" s="334">
        <f>+W!AG128+W!AG132</f>
        <v>34872.870000000003</v>
      </c>
      <c r="C26" s="333">
        <f>826.37+11725+38330</f>
        <v>50881.37</v>
      </c>
      <c r="D26" s="171" t="s">
        <v>1000</v>
      </c>
      <c r="E26" s="173" t="s">
        <v>1001</v>
      </c>
    </row>
    <row r="27" spans="1:5" ht="1.5" customHeight="1" x14ac:dyDescent="0.2">
      <c r="A27" s="331"/>
      <c r="B27" s="335"/>
      <c r="C27" s="336"/>
      <c r="D27" s="153"/>
    </row>
    <row r="28" spans="1:5" ht="21.75" thickBot="1" x14ac:dyDescent="0.4">
      <c r="A28" s="10" t="s">
        <v>649</v>
      </c>
      <c r="B28" s="218">
        <f>SUM(B15:B27)</f>
        <v>2251343.4899999998</v>
      </c>
      <c r="C28" s="218">
        <f>SUM(C15:C27)</f>
        <v>1352096.57</v>
      </c>
      <c r="D28" s="153"/>
    </row>
    <row r="29" spans="1:5" ht="18.75" customHeight="1" thickTop="1" x14ac:dyDescent="0.35">
      <c r="A29" s="10"/>
      <c r="B29" s="252"/>
      <c r="C29" s="252"/>
      <c r="D29" s="153"/>
    </row>
    <row r="30" spans="1:5" ht="21" x14ac:dyDescent="0.2">
      <c r="A30" s="100" t="s">
        <v>1614</v>
      </c>
      <c r="B30" s="329"/>
      <c r="C30" s="329"/>
      <c r="D30" s="153"/>
    </row>
    <row r="31" spans="1:5" ht="22.15" customHeight="1" x14ac:dyDescent="0.2">
      <c r="A31" s="328"/>
      <c r="B31" s="329" t="s">
        <v>891</v>
      </c>
      <c r="C31" s="329"/>
      <c r="D31" s="153"/>
    </row>
    <row r="32" spans="1:5" ht="19.149999999999999" customHeight="1" x14ac:dyDescent="0.2">
      <c r="A32" s="328"/>
      <c r="B32" s="3">
        <v>2565</v>
      </c>
      <c r="C32" s="3">
        <v>2564</v>
      </c>
    </row>
    <row r="33" spans="1:5" ht="21" x14ac:dyDescent="0.2">
      <c r="A33" s="133" t="s">
        <v>652</v>
      </c>
      <c r="B33" s="211">
        <f>+W!AG118</f>
        <v>599197.4</v>
      </c>
      <c r="C33" s="208">
        <v>318711.09000000003</v>
      </c>
      <c r="D33" s="140" t="s">
        <v>653</v>
      </c>
      <c r="E33" s="109" t="s">
        <v>652</v>
      </c>
    </row>
    <row r="34" spans="1:5" ht="21" x14ac:dyDescent="0.2">
      <c r="A34" s="133" t="s">
        <v>630</v>
      </c>
      <c r="B34" s="211">
        <f>+W!AG121</f>
        <v>155821.98000000001</v>
      </c>
      <c r="C34" s="208">
        <v>121438.03</v>
      </c>
      <c r="D34" s="140" t="s">
        <v>631</v>
      </c>
      <c r="E34" s="110" t="s">
        <v>632</v>
      </c>
    </row>
    <row r="35" spans="1:5" ht="21" x14ac:dyDescent="0.2">
      <c r="A35" s="133" t="s">
        <v>640</v>
      </c>
      <c r="B35" s="221">
        <f>+W!AG130</f>
        <v>101700</v>
      </c>
      <c r="C35" s="213">
        <v>117740</v>
      </c>
      <c r="D35" s="171" t="s">
        <v>641</v>
      </c>
      <c r="E35" s="141" t="s">
        <v>642</v>
      </c>
    </row>
    <row r="36" spans="1:5" ht="21.75" thickBot="1" x14ac:dyDescent="0.25">
      <c r="A36" s="139" t="s">
        <v>658</v>
      </c>
      <c r="B36" s="105">
        <f>SUM(B33:B35)</f>
        <v>856719.38</v>
      </c>
      <c r="C36" s="105">
        <f>SUM(C33:C35)</f>
        <v>557889.12</v>
      </c>
    </row>
    <row r="37" spans="1:5" ht="19.5" thickTop="1" x14ac:dyDescent="0.2"/>
  </sheetData>
  <mergeCells count="13">
    <mergeCell ref="B3:C3"/>
    <mergeCell ref="A4:A5"/>
    <mergeCell ref="B4:C4"/>
    <mergeCell ref="A1:C1"/>
    <mergeCell ref="B30:C30"/>
    <mergeCell ref="A31:A32"/>
    <mergeCell ref="B31:C31"/>
    <mergeCell ref="B12:C12"/>
    <mergeCell ref="A13:A14"/>
    <mergeCell ref="B13:C13"/>
    <mergeCell ref="A26:A27"/>
    <mergeCell ref="B26:B27"/>
    <mergeCell ref="C26:C27"/>
  </mergeCells>
  <pageMargins left="1.1811023622047245" right="0.78740157480314965" top="1.1811023622047245" bottom="0.78740157480314965" header="0.31496062992125984" footer="0.31496062992125984"/>
  <pageSetup paperSize="9" orientation="portrait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00FF00"/>
  </sheetPr>
  <dimension ref="A1:E24"/>
  <sheetViews>
    <sheetView topLeftCell="A2" zoomScaleNormal="100" workbookViewId="0">
      <selection activeCell="D8" sqref="D8:E18"/>
    </sheetView>
  </sheetViews>
  <sheetFormatPr defaultColWidth="9" defaultRowHeight="18.75" x14ac:dyDescent="0.25"/>
  <cols>
    <col min="1" max="1" width="49.75" style="107" customWidth="1"/>
    <col min="2" max="3" width="12.625" style="107" bestFit="1" customWidth="1"/>
    <col min="4" max="4" width="16.625" style="107" customWidth="1"/>
    <col min="5" max="5" width="41.875" style="108" customWidth="1"/>
    <col min="6" max="16384" width="9" style="107"/>
  </cols>
  <sheetData>
    <row r="1" spans="1:5" ht="21" x14ac:dyDescent="0.25">
      <c r="A1" s="330" t="str">
        <f>+L!A1</f>
        <v>เทศบาลตำบลหลักช้าง</v>
      </c>
      <c r="B1" s="330"/>
      <c r="C1" s="330"/>
      <c r="D1" s="3"/>
    </row>
    <row r="2" spans="1:5" ht="21" x14ac:dyDescent="0.25">
      <c r="A2" s="330" t="s">
        <v>919</v>
      </c>
      <c r="B2" s="330"/>
      <c r="C2" s="330"/>
      <c r="D2" s="3"/>
    </row>
    <row r="3" spans="1:5" ht="21" x14ac:dyDescent="0.25">
      <c r="A3" s="330" t="str">
        <f>+L!A3</f>
        <v>สำหรับปีสิ้นสุดวันที่ 30 กันยายน 2565</v>
      </c>
      <c r="B3" s="330"/>
      <c r="C3" s="330"/>
      <c r="D3" s="3"/>
    </row>
    <row r="4" spans="1:5" ht="21" x14ac:dyDescent="0.25">
      <c r="A4" s="100" t="s">
        <v>1590</v>
      </c>
      <c r="B4" s="329"/>
      <c r="C4" s="329"/>
      <c r="D4" s="130" t="s">
        <v>1122</v>
      </c>
      <c r="E4" s="112" t="s">
        <v>920</v>
      </c>
    </row>
    <row r="5" spans="1:5" ht="21" x14ac:dyDescent="0.25">
      <c r="A5" s="328"/>
      <c r="B5" s="329" t="s">
        <v>891</v>
      </c>
      <c r="C5" s="329"/>
      <c r="D5" s="130"/>
    </row>
    <row r="6" spans="1:5" ht="21" x14ac:dyDescent="0.25">
      <c r="A6" s="328"/>
      <c r="B6" s="3">
        <v>2565</v>
      </c>
      <c r="C6" s="3">
        <v>2564</v>
      </c>
      <c r="D6" s="130"/>
    </row>
    <row r="7" spans="1:5" ht="21" hidden="1" x14ac:dyDescent="0.25">
      <c r="A7" s="133" t="s">
        <v>624</v>
      </c>
      <c r="B7" s="207" t="s">
        <v>895</v>
      </c>
      <c r="C7" s="208" t="s">
        <v>895</v>
      </c>
      <c r="D7" s="140" t="s">
        <v>625</v>
      </c>
      <c r="E7" s="109" t="s">
        <v>626</v>
      </c>
    </row>
    <row r="8" spans="1:5" ht="24.75" customHeight="1" x14ac:dyDescent="0.25">
      <c r="A8" s="131" t="s">
        <v>627</v>
      </c>
      <c r="B8" s="104">
        <f>+W!AG114</f>
        <v>337737</v>
      </c>
      <c r="C8" s="127">
        <v>34250</v>
      </c>
      <c r="D8" s="167" t="s">
        <v>988</v>
      </c>
      <c r="E8" s="168" t="s">
        <v>989</v>
      </c>
    </row>
    <row r="9" spans="1:5" ht="25.5" customHeight="1" x14ac:dyDescent="0.25">
      <c r="A9" s="4" t="s">
        <v>628</v>
      </c>
      <c r="B9" s="104">
        <f>+W!AG117+W!AG115+W!AG116</f>
        <v>195863</v>
      </c>
      <c r="C9" s="127">
        <f>8230+13600+20747.09</f>
        <v>42577.09</v>
      </c>
      <c r="D9" s="167" t="s">
        <v>990</v>
      </c>
      <c r="E9" s="168" t="s">
        <v>991</v>
      </c>
    </row>
    <row r="10" spans="1:5" ht="24.75" customHeight="1" x14ac:dyDescent="0.25">
      <c r="A10" s="131" t="s">
        <v>629</v>
      </c>
      <c r="B10" s="104">
        <f>+W!AG119+W!AG120</f>
        <v>901457.57</v>
      </c>
      <c r="C10" s="127">
        <v>267020.76</v>
      </c>
      <c r="D10" s="167" t="s">
        <v>1041</v>
      </c>
      <c r="E10" s="168" t="s">
        <v>1040</v>
      </c>
    </row>
    <row r="11" spans="1:5" ht="26.25" customHeight="1" x14ac:dyDescent="0.25">
      <c r="A11" s="131" t="s">
        <v>633</v>
      </c>
      <c r="B11" s="104">
        <f>+W!AG122+W!AG123</f>
        <v>710683.45</v>
      </c>
      <c r="C11" s="127">
        <f>595913+306942.35</f>
        <v>902855.35</v>
      </c>
      <c r="D11" s="167" t="s">
        <v>992</v>
      </c>
      <c r="E11" s="168" t="s">
        <v>993</v>
      </c>
    </row>
    <row r="12" spans="1:5" ht="37.5" hidden="1" x14ac:dyDescent="0.25">
      <c r="A12" s="131" t="s">
        <v>634</v>
      </c>
      <c r="B12" s="5" t="s">
        <v>895</v>
      </c>
      <c r="C12" s="127" t="s">
        <v>895</v>
      </c>
      <c r="D12" s="167" t="s">
        <v>994</v>
      </c>
      <c r="E12" s="168" t="s">
        <v>995</v>
      </c>
    </row>
    <row r="13" spans="1:5" ht="21" hidden="1" x14ac:dyDescent="0.25">
      <c r="A13" s="133" t="s">
        <v>635</v>
      </c>
      <c r="B13" s="207" t="s">
        <v>895</v>
      </c>
      <c r="C13" s="208" t="s">
        <v>895</v>
      </c>
      <c r="D13" s="140" t="s">
        <v>636</v>
      </c>
      <c r="E13" s="109" t="s">
        <v>635</v>
      </c>
    </row>
    <row r="14" spans="1:5" ht="21" x14ac:dyDescent="0.3">
      <c r="A14" s="133" t="s">
        <v>637</v>
      </c>
      <c r="B14" s="211">
        <f>+W!AG131</f>
        <v>3660</v>
      </c>
      <c r="C14" s="208">
        <v>2275</v>
      </c>
      <c r="D14" s="170" t="s">
        <v>638</v>
      </c>
      <c r="E14" s="114" t="s">
        <v>637</v>
      </c>
    </row>
    <row r="15" spans="1:5" ht="24" customHeight="1" x14ac:dyDescent="0.25">
      <c r="A15" s="131" t="s">
        <v>639</v>
      </c>
      <c r="B15" s="104">
        <f>+W!AG133</f>
        <v>14600</v>
      </c>
      <c r="C15" s="127">
        <v>2250</v>
      </c>
      <c r="D15" s="171" t="s">
        <v>996</v>
      </c>
      <c r="E15" s="168" t="s">
        <v>997</v>
      </c>
    </row>
    <row r="16" spans="1:5" ht="37.5" hidden="1" x14ac:dyDescent="0.25">
      <c r="A16" s="131" t="s">
        <v>643</v>
      </c>
      <c r="B16" s="5" t="s">
        <v>895</v>
      </c>
      <c r="C16" s="127" t="s">
        <v>895</v>
      </c>
      <c r="D16" s="167" t="s">
        <v>998</v>
      </c>
      <c r="E16" s="168" t="s">
        <v>999</v>
      </c>
    </row>
    <row r="17" spans="1:5" ht="21" x14ac:dyDescent="0.25">
      <c r="A17" s="133" t="s">
        <v>644</v>
      </c>
      <c r="B17" s="211">
        <f>+W!AG134</f>
        <v>52469.599999999999</v>
      </c>
      <c r="C17" s="208">
        <v>49987</v>
      </c>
      <c r="D17" s="172" t="s">
        <v>645</v>
      </c>
      <c r="E17" s="153" t="s">
        <v>644</v>
      </c>
    </row>
    <row r="18" spans="1:5" ht="25.5" customHeight="1" x14ac:dyDescent="0.3">
      <c r="A18" s="331" t="s">
        <v>646</v>
      </c>
      <c r="B18" s="334">
        <f>+W!AG128+W!AG132</f>
        <v>34872.870000000003</v>
      </c>
      <c r="C18" s="333">
        <f>826.37+11725+38330</f>
        <v>50881.37</v>
      </c>
      <c r="D18" s="171" t="s">
        <v>1000</v>
      </c>
      <c r="E18" s="173" t="s">
        <v>1001</v>
      </c>
    </row>
    <row r="19" spans="1:5" hidden="1" x14ac:dyDescent="0.3">
      <c r="A19" s="331"/>
      <c r="B19" s="335"/>
      <c r="C19" s="336"/>
      <c r="D19" s="171" t="s">
        <v>647</v>
      </c>
      <c r="E19" s="173" t="s">
        <v>648</v>
      </c>
    </row>
    <row r="20" spans="1:5" ht="21.75" thickBot="1" x14ac:dyDescent="0.4">
      <c r="A20" s="10" t="s">
        <v>649</v>
      </c>
      <c r="B20" s="218">
        <f>SUM(B7:B19)</f>
        <v>2251343.4899999998</v>
      </c>
      <c r="C20" s="218">
        <f>SUM(C7:C19)</f>
        <v>1352096.57</v>
      </c>
      <c r="D20" s="114"/>
    </row>
    <row r="21" spans="1:5" ht="19.5" thickTop="1" x14ac:dyDescent="0.3">
      <c r="A21" s="114"/>
      <c r="B21" s="114"/>
      <c r="C21" s="114"/>
      <c r="D21" s="114"/>
    </row>
    <row r="22" spans="1:5" x14ac:dyDescent="0.3">
      <c r="A22" s="114"/>
      <c r="B22" s="114"/>
      <c r="C22" s="114"/>
      <c r="D22" s="114"/>
    </row>
    <row r="23" spans="1:5" x14ac:dyDescent="0.3">
      <c r="A23" s="114"/>
      <c r="B23" s="114"/>
      <c r="C23" s="114"/>
      <c r="D23" s="114"/>
    </row>
    <row r="24" spans="1:5" x14ac:dyDescent="0.3">
      <c r="A24" s="114"/>
      <c r="B24" s="114"/>
      <c r="C24" s="114"/>
      <c r="D24" s="114"/>
    </row>
  </sheetData>
  <mergeCells count="9">
    <mergeCell ref="A18:A19"/>
    <mergeCell ref="C18:C19"/>
    <mergeCell ref="B18:B19"/>
    <mergeCell ref="A1:C1"/>
    <mergeCell ref="A2:C2"/>
    <mergeCell ref="A3:C3"/>
    <mergeCell ref="B4:C4"/>
    <mergeCell ref="A5:A6"/>
    <mergeCell ref="B5:C5"/>
  </mergeCells>
  <phoneticPr fontId="1" type="noConversion"/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00FF00"/>
  </sheetPr>
  <dimension ref="A1:E33"/>
  <sheetViews>
    <sheetView workbookViewId="0">
      <selection activeCell="D7" sqref="D7:E9"/>
    </sheetView>
  </sheetViews>
  <sheetFormatPr defaultColWidth="9" defaultRowHeight="21" x14ac:dyDescent="0.35"/>
  <cols>
    <col min="1" max="1" width="50.5" style="1" customWidth="1"/>
    <col min="2" max="3" width="12.25" style="1" customWidth="1"/>
    <col min="4" max="4" width="16.625" style="107" customWidth="1"/>
    <col min="5" max="5" width="25.625" style="108" customWidth="1"/>
    <col min="6" max="16384" width="9" style="107"/>
  </cols>
  <sheetData>
    <row r="1" spans="1:5" x14ac:dyDescent="0.25">
      <c r="A1" s="330" t="str">
        <f>+L!A1</f>
        <v>เทศบาลตำบลหลักช้าง</v>
      </c>
      <c r="B1" s="330"/>
      <c r="C1" s="330"/>
      <c r="D1" s="3"/>
    </row>
    <row r="2" spans="1:5" x14ac:dyDescent="0.25">
      <c r="A2" s="330" t="s">
        <v>919</v>
      </c>
      <c r="B2" s="330"/>
      <c r="C2" s="330"/>
      <c r="D2" s="3"/>
    </row>
    <row r="3" spans="1:5" x14ac:dyDescent="0.25">
      <c r="A3" s="330" t="str">
        <f>+L!A3</f>
        <v>สำหรับปีสิ้นสุดวันที่ 30 กันยายน 2565</v>
      </c>
      <c r="B3" s="330"/>
      <c r="C3" s="330"/>
      <c r="D3" s="3"/>
    </row>
    <row r="4" spans="1:5" x14ac:dyDescent="0.25">
      <c r="A4" s="100" t="s">
        <v>1614</v>
      </c>
      <c r="B4" s="329"/>
      <c r="C4" s="329"/>
      <c r="D4" s="130" t="s">
        <v>1122</v>
      </c>
      <c r="E4" s="112" t="s">
        <v>920</v>
      </c>
    </row>
    <row r="5" spans="1:5" x14ac:dyDescent="0.25">
      <c r="A5" s="328"/>
      <c r="B5" s="329" t="s">
        <v>891</v>
      </c>
      <c r="C5" s="329"/>
      <c r="D5" s="130"/>
    </row>
    <row r="6" spans="1:5" x14ac:dyDescent="0.25">
      <c r="A6" s="328"/>
      <c r="B6" s="3">
        <v>2565</v>
      </c>
      <c r="C6" s="3">
        <v>2564</v>
      </c>
      <c r="D6" s="130"/>
    </row>
    <row r="7" spans="1:5" x14ac:dyDescent="0.25">
      <c r="A7" s="133" t="s">
        <v>652</v>
      </c>
      <c r="B7" s="211">
        <f>+W!AG118</f>
        <v>599197.4</v>
      </c>
      <c r="C7" s="208">
        <v>318711.09000000003</v>
      </c>
      <c r="D7" s="140" t="s">
        <v>653</v>
      </c>
      <c r="E7" s="109" t="s">
        <v>652</v>
      </c>
    </row>
    <row r="8" spans="1:5" x14ac:dyDescent="0.25">
      <c r="A8" s="133" t="s">
        <v>630</v>
      </c>
      <c r="B8" s="211">
        <f>+W!AG121</f>
        <v>155821.98000000001</v>
      </c>
      <c r="C8" s="208">
        <v>121438.03</v>
      </c>
      <c r="D8" s="140" t="s">
        <v>631</v>
      </c>
      <c r="E8" s="110" t="s">
        <v>632</v>
      </c>
    </row>
    <row r="9" spans="1:5" x14ac:dyDescent="0.25">
      <c r="A9" s="133" t="s">
        <v>640</v>
      </c>
      <c r="B9" s="221">
        <f>+W!AG130</f>
        <v>101700</v>
      </c>
      <c r="C9" s="213">
        <v>117740</v>
      </c>
      <c r="D9" s="171" t="s">
        <v>641</v>
      </c>
      <c r="E9" s="141" t="s">
        <v>642</v>
      </c>
    </row>
    <row r="10" spans="1:5" ht="21.75" thickBot="1" x14ac:dyDescent="0.3">
      <c r="A10" s="139" t="s">
        <v>658</v>
      </c>
      <c r="B10" s="105">
        <f>SUM(B7:B9)</f>
        <v>856719.38</v>
      </c>
      <c r="C10" s="105">
        <f>SUM(C7:C9)</f>
        <v>557889.12</v>
      </c>
      <c r="D10" s="140"/>
      <c r="E10" s="110"/>
    </row>
    <row r="11" spans="1:5" ht="21.75" thickTop="1" x14ac:dyDescent="0.25">
      <c r="A11" s="133"/>
      <c r="B11" s="207"/>
      <c r="C11" s="207"/>
      <c r="D11" s="140"/>
      <c r="E11" s="109"/>
    </row>
    <row r="12" spans="1:5" ht="18" customHeight="1" x14ac:dyDescent="0.25">
      <c r="A12" s="133"/>
      <c r="B12" s="207"/>
      <c r="C12" s="207"/>
      <c r="D12" s="140"/>
      <c r="E12" s="109"/>
    </row>
    <row r="13" spans="1:5" ht="18" customHeight="1" x14ac:dyDescent="0.25">
      <c r="A13" s="133"/>
      <c r="B13" s="207"/>
      <c r="C13" s="207"/>
      <c r="D13" s="140"/>
      <c r="E13" s="109"/>
    </row>
    <row r="14" spans="1:5" x14ac:dyDescent="0.25">
      <c r="A14" s="133"/>
      <c r="B14" s="207"/>
      <c r="C14" s="207"/>
      <c r="D14" s="140"/>
      <c r="E14" s="110"/>
    </row>
    <row r="15" spans="1:5" ht="18" customHeight="1" x14ac:dyDescent="0.25">
      <c r="A15" s="133"/>
      <c r="B15" s="207"/>
      <c r="C15" s="207"/>
      <c r="D15" s="140"/>
      <c r="E15" s="109"/>
    </row>
    <row r="16" spans="1:5" ht="18" customHeight="1" x14ac:dyDescent="0.25">
      <c r="A16" s="133"/>
      <c r="B16" s="207"/>
      <c r="C16" s="207"/>
      <c r="D16" s="140"/>
      <c r="E16" s="109"/>
    </row>
    <row r="17" spans="1:5" ht="18" customHeight="1" x14ac:dyDescent="0.25">
      <c r="A17" s="133"/>
      <c r="B17" s="207"/>
      <c r="C17" s="207"/>
      <c r="D17" s="140"/>
      <c r="E17" s="109"/>
    </row>
    <row r="18" spans="1:5" ht="18" customHeight="1" x14ac:dyDescent="0.25">
      <c r="A18" s="133"/>
      <c r="B18" s="207"/>
      <c r="C18" s="207"/>
      <c r="D18" s="140"/>
      <c r="E18" s="109"/>
    </row>
    <row r="19" spans="1:5" x14ac:dyDescent="0.25">
      <c r="A19" s="133"/>
      <c r="B19" s="207"/>
      <c r="C19" s="207"/>
      <c r="D19" s="167"/>
      <c r="E19" s="168"/>
    </row>
    <row r="20" spans="1:5" x14ac:dyDescent="0.25">
      <c r="A20" s="133"/>
      <c r="B20" s="207"/>
      <c r="C20" s="207"/>
      <c r="D20" s="140"/>
      <c r="E20" s="109"/>
    </row>
    <row r="21" spans="1:5" ht="18" customHeight="1" x14ac:dyDescent="0.3">
      <c r="A21" s="133"/>
      <c r="B21" s="207"/>
      <c r="C21" s="207"/>
      <c r="D21" s="170"/>
      <c r="E21" s="114"/>
    </row>
    <row r="22" spans="1:5" ht="246.75" customHeight="1" x14ac:dyDescent="0.25">
      <c r="A22" s="133"/>
      <c r="B22" s="207"/>
      <c r="C22" s="207"/>
      <c r="D22" s="171"/>
      <c r="E22" s="141"/>
    </row>
    <row r="23" spans="1:5" ht="23.25" customHeight="1" x14ac:dyDescent="0.25">
      <c r="A23" s="150"/>
      <c r="B23" s="207"/>
      <c r="C23" s="207"/>
      <c r="D23" s="108"/>
    </row>
    <row r="24" spans="1:5" ht="20.25" customHeight="1" x14ac:dyDescent="0.35">
      <c r="B24" s="207"/>
      <c r="C24" s="207"/>
      <c r="D24" s="140"/>
      <c r="E24" s="109"/>
    </row>
    <row r="25" spans="1:5" ht="20.25" customHeight="1" x14ac:dyDescent="0.25">
      <c r="A25" s="6"/>
      <c r="B25" s="207"/>
      <c r="C25" s="207"/>
      <c r="D25" s="140"/>
      <c r="E25" s="109"/>
    </row>
    <row r="26" spans="1:5" ht="18.75" customHeight="1" x14ac:dyDescent="0.25">
      <c r="A26" s="6"/>
      <c r="B26" s="207"/>
      <c r="C26" s="207"/>
      <c r="D26" s="140"/>
      <c r="E26" s="109"/>
    </row>
    <row r="27" spans="1:5" x14ac:dyDescent="0.25">
      <c r="A27" s="222"/>
      <c r="B27" s="11"/>
      <c r="C27" s="11"/>
      <c r="D27" s="112"/>
    </row>
    <row r="28" spans="1:5" x14ac:dyDescent="0.35">
      <c r="D28" s="114"/>
    </row>
    <row r="29" spans="1:5" x14ac:dyDescent="0.35">
      <c r="D29" s="114"/>
    </row>
    <row r="30" spans="1:5" x14ac:dyDescent="0.35">
      <c r="D30" s="114"/>
    </row>
    <row r="31" spans="1:5" x14ac:dyDescent="0.35">
      <c r="D31" s="114"/>
    </row>
    <row r="32" spans="1:5" x14ac:dyDescent="0.35">
      <c r="D32" s="114"/>
    </row>
    <row r="33" spans="4:4" x14ac:dyDescent="0.35">
      <c r="D33" s="114"/>
    </row>
  </sheetData>
  <mergeCells count="6">
    <mergeCell ref="A1:C1"/>
    <mergeCell ref="A2:C2"/>
    <mergeCell ref="A3:C3"/>
    <mergeCell ref="B4:C4"/>
    <mergeCell ref="A5:A6"/>
    <mergeCell ref="B5:C5"/>
  </mergeCells>
  <pageMargins left="1.1811023622047245" right="0.78740157480314965" top="1.1811023622047245" bottom="0.78740157480314965" header="0.31496062992125984" footer="0.31496062992125984"/>
  <pageSetup paperSize="9" orientation="portrait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00FF00"/>
  </sheetPr>
  <dimension ref="A1:E32"/>
  <sheetViews>
    <sheetView workbookViewId="0">
      <selection activeCell="E16" sqref="E16"/>
    </sheetView>
  </sheetViews>
  <sheetFormatPr defaultColWidth="9" defaultRowHeight="18.75" x14ac:dyDescent="0.25"/>
  <cols>
    <col min="1" max="1" width="48.25" style="107" customWidth="1"/>
    <col min="2" max="2" width="14" style="107" customWidth="1"/>
    <col min="3" max="3" width="12.75" style="107" customWidth="1"/>
    <col min="4" max="4" width="16.625" style="107" customWidth="1"/>
    <col min="5" max="5" width="22.875" style="108" customWidth="1"/>
    <col min="6" max="16384" width="9" style="107"/>
  </cols>
  <sheetData>
    <row r="1" spans="1:5" s="1" customFormat="1" ht="21" x14ac:dyDescent="0.35">
      <c r="A1" s="325">
        <v>20</v>
      </c>
      <c r="B1" s="325"/>
      <c r="C1" s="325"/>
      <c r="E1" s="207"/>
    </row>
    <row r="2" spans="1:5" ht="13.5" customHeight="1" x14ac:dyDescent="0.25"/>
    <row r="3" spans="1:5" ht="21" x14ac:dyDescent="0.25">
      <c r="A3" s="100" t="s">
        <v>1615</v>
      </c>
      <c r="B3" s="329"/>
      <c r="C3" s="329"/>
      <c r="D3" s="130" t="s">
        <v>1122</v>
      </c>
      <c r="E3" s="112" t="s">
        <v>920</v>
      </c>
    </row>
    <row r="4" spans="1:5" ht="21" x14ac:dyDescent="0.25">
      <c r="A4" s="328"/>
      <c r="B4" s="329" t="s">
        <v>891</v>
      </c>
      <c r="C4" s="329"/>
      <c r="D4" s="130"/>
    </row>
    <row r="5" spans="1:5" ht="21" x14ac:dyDescent="0.25">
      <c r="A5" s="328"/>
      <c r="B5" s="3">
        <v>2565</v>
      </c>
      <c r="C5" s="3">
        <v>2564</v>
      </c>
      <c r="D5" s="130"/>
    </row>
    <row r="6" spans="1:5" ht="21" x14ac:dyDescent="0.25">
      <c r="A6" s="133" t="s">
        <v>659</v>
      </c>
      <c r="B6" s="211">
        <f>+W!AG124</f>
        <v>169319.33</v>
      </c>
      <c r="C6" s="208">
        <v>265010.46000000002</v>
      </c>
      <c r="D6" s="140" t="s">
        <v>660</v>
      </c>
      <c r="E6" s="109" t="s">
        <v>659</v>
      </c>
    </row>
    <row r="7" spans="1:5" ht="21" hidden="1" x14ac:dyDescent="0.25">
      <c r="A7" s="4" t="s">
        <v>661</v>
      </c>
      <c r="B7" s="207" t="s">
        <v>895</v>
      </c>
      <c r="C7" s="208" t="s">
        <v>895</v>
      </c>
      <c r="D7" s="140" t="s">
        <v>662</v>
      </c>
      <c r="E7" s="109" t="s">
        <v>663</v>
      </c>
    </row>
    <row r="8" spans="1:5" ht="21" x14ac:dyDescent="0.25">
      <c r="A8" s="133" t="s">
        <v>664</v>
      </c>
      <c r="B8" s="211">
        <f>+W!AG125</f>
        <v>4940.22</v>
      </c>
      <c r="C8" s="208">
        <v>6411.47</v>
      </c>
      <c r="D8" s="140" t="s">
        <v>665</v>
      </c>
      <c r="E8" s="109" t="s">
        <v>664</v>
      </c>
    </row>
    <row r="9" spans="1:5" ht="21" x14ac:dyDescent="0.25">
      <c r="A9" s="133" t="s">
        <v>666</v>
      </c>
      <c r="B9" s="211">
        <f>+W!AG126</f>
        <v>72000</v>
      </c>
      <c r="C9" s="208">
        <v>78000</v>
      </c>
      <c r="D9" s="140" t="s">
        <v>667</v>
      </c>
      <c r="E9" s="168" t="s">
        <v>666</v>
      </c>
    </row>
    <row r="10" spans="1:5" ht="21" x14ac:dyDescent="0.25">
      <c r="A10" s="133" t="s">
        <v>668</v>
      </c>
      <c r="B10" s="221">
        <f>+W!AG127</f>
        <v>33958</v>
      </c>
      <c r="C10" s="213">
        <v>24884</v>
      </c>
      <c r="D10" s="140" t="s">
        <v>669</v>
      </c>
      <c r="E10" s="168" t="s">
        <v>668</v>
      </c>
    </row>
    <row r="11" spans="1:5" ht="21.75" thickBot="1" x14ac:dyDescent="0.3">
      <c r="A11" s="139" t="s">
        <v>670</v>
      </c>
      <c r="B11" s="105">
        <f>SUM(B6:B10)</f>
        <v>280217.55</v>
      </c>
      <c r="C11" s="105">
        <f>SUM(C6:C10)</f>
        <v>374305.93</v>
      </c>
      <c r="D11" s="140"/>
      <c r="E11" s="109"/>
    </row>
    <row r="12" spans="1:5" ht="18" customHeight="1" thickTop="1" x14ac:dyDescent="0.25">
      <c r="A12" s="133"/>
      <c r="B12" s="207"/>
      <c r="C12" s="207"/>
      <c r="D12" s="140"/>
      <c r="E12" s="109"/>
    </row>
    <row r="13" spans="1:5" ht="21" x14ac:dyDescent="0.25">
      <c r="A13" s="100" t="s">
        <v>1591</v>
      </c>
      <c r="B13" s="329"/>
      <c r="C13" s="329"/>
      <c r="D13" s="140"/>
      <c r="E13" s="110"/>
    </row>
    <row r="14" spans="1:5" ht="18" customHeight="1" x14ac:dyDescent="0.25">
      <c r="A14" s="328"/>
      <c r="B14" s="329" t="s">
        <v>891</v>
      </c>
      <c r="C14" s="329"/>
      <c r="D14" s="140"/>
      <c r="E14" s="109"/>
    </row>
    <row r="15" spans="1:5" ht="18" customHeight="1" x14ac:dyDescent="0.25">
      <c r="A15" s="328"/>
      <c r="B15" s="3">
        <v>2565</v>
      </c>
      <c r="C15" s="3">
        <v>2564</v>
      </c>
      <c r="D15" s="140"/>
      <c r="E15" s="109"/>
    </row>
    <row r="16" spans="1:5" ht="20.45" customHeight="1" x14ac:dyDescent="0.25">
      <c r="A16" s="133" t="s">
        <v>1018</v>
      </c>
      <c r="B16" s="211">
        <f>+W!AG129</f>
        <v>884455.02</v>
      </c>
      <c r="C16" s="208">
        <v>827526.45</v>
      </c>
      <c r="D16" s="140" t="s">
        <v>651</v>
      </c>
      <c r="E16" s="109" t="s">
        <v>650</v>
      </c>
    </row>
    <row r="17" spans="1:5" ht="18" hidden="1" customHeight="1" x14ac:dyDescent="0.25">
      <c r="A17" s="4" t="s">
        <v>654</v>
      </c>
      <c r="B17" s="207" t="s">
        <v>895</v>
      </c>
      <c r="C17" s="208" t="s">
        <v>895</v>
      </c>
      <c r="D17" s="140"/>
      <c r="E17" s="109"/>
    </row>
    <row r="18" spans="1:5" ht="21" hidden="1" x14ac:dyDescent="0.25">
      <c r="A18" s="133" t="s">
        <v>656</v>
      </c>
      <c r="B18" s="212" t="s">
        <v>895</v>
      </c>
      <c r="C18" s="213" t="s">
        <v>895</v>
      </c>
      <c r="D18" s="167"/>
      <c r="E18" s="168"/>
    </row>
    <row r="19" spans="1:5" ht="21.75" thickBot="1" x14ac:dyDescent="0.3">
      <c r="A19" s="139" t="s">
        <v>1120</v>
      </c>
      <c r="B19" s="249">
        <f>SUM(B16:B18)</f>
        <v>884455.02</v>
      </c>
      <c r="C19" s="249">
        <f>SUM(C16:C18)</f>
        <v>827526.45</v>
      </c>
      <c r="D19" s="140"/>
      <c r="E19" s="109"/>
    </row>
    <row r="20" spans="1:5" ht="18" customHeight="1" thickTop="1" x14ac:dyDescent="0.3">
      <c r="A20" s="109"/>
      <c r="B20" s="108"/>
      <c r="C20" s="108"/>
      <c r="D20" s="170"/>
      <c r="E20" s="114"/>
    </row>
    <row r="21" spans="1:5" ht="22.15" customHeight="1" x14ac:dyDescent="0.25">
      <c r="A21" s="100" t="s">
        <v>1592</v>
      </c>
      <c r="B21" s="329"/>
      <c r="C21" s="329"/>
      <c r="D21" s="171"/>
      <c r="E21" s="141"/>
    </row>
    <row r="22" spans="1:5" ht="23.25" customHeight="1" x14ac:dyDescent="0.25">
      <c r="A22" s="328"/>
      <c r="B22" s="329" t="s">
        <v>891</v>
      </c>
      <c r="C22" s="329"/>
      <c r="D22" s="108"/>
    </row>
    <row r="23" spans="1:5" ht="20.25" customHeight="1" x14ac:dyDescent="0.25">
      <c r="A23" s="328"/>
      <c r="B23" s="3">
        <v>2565</v>
      </c>
      <c r="C23" s="3">
        <v>2564</v>
      </c>
      <c r="D23" s="140"/>
      <c r="E23" s="109"/>
    </row>
    <row r="24" spans="1:5" ht="24" customHeight="1" x14ac:dyDescent="0.25">
      <c r="A24" s="131" t="s">
        <v>59</v>
      </c>
      <c r="B24" s="104">
        <f>+W!AG138+W!AG139+W!AG140</f>
        <v>301891.84000000003</v>
      </c>
      <c r="C24" s="127">
        <f>158655+58290.5+93316.11</f>
        <v>310261.61</v>
      </c>
      <c r="D24" s="171" t="s">
        <v>1002</v>
      </c>
      <c r="E24" s="141" t="s">
        <v>1003</v>
      </c>
    </row>
    <row r="25" spans="1:5" ht="20.25" customHeight="1" x14ac:dyDescent="0.25">
      <c r="A25" s="4" t="s">
        <v>61</v>
      </c>
      <c r="B25" s="104">
        <f>+W!AG141+W!AG142+W!AG143+W!AG144+W!AG145+W!AG146+W!AG147</f>
        <v>162661.06</v>
      </c>
      <c r="C25" s="127">
        <f>1729.37+21638+21800.11+5060+3833.33+50377</f>
        <v>104437.81</v>
      </c>
      <c r="D25" s="171" t="s">
        <v>1115</v>
      </c>
      <c r="E25" s="141" t="s">
        <v>1117</v>
      </c>
    </row>
    <row r="26" spans="1:5" ht="281.25" hidden="1" x14ac:dyDescent="0.25">
      <c r="A26" s="4"/>
      <c r="B26" s="5"/>
      <c r="C26" s="127"/>
      <c r="D26" s="171" t="s">
        <v>1116</v>
      </c>
      <c r="E26" s="141" t="s">
        <v>1114</v>
      </c>
    </row>
    <row r="27" spans="1:5" ht="23.25" customHeight="1" x14ac:dyDescent="0.25">
      <c r="A27" s="131" t="s">
        <v>671</v>
      </c>
      <c r="B27" s="104">
        <f>+W!AG148+W!AG149+W!AG150</f>
        <v>5162981.6199999992</v>
      </c>
      <c r="C27" s="127">
        <f>2760425.74+6945.13+901962.74</f>
        <v>3669333.6100000003</v>
      </c>
      <c r="D27" s="167" t="s">
        <v>1004</v>
      </c>
      <c r="E27" s="168" t="s">
        <v>1005</v>
      </c>
    </row>
    <row r="28" spans="1:5" ht="21" hidden="1" x14ac:dyDescent="0.3">
      <c r="A28" s="131" t="s">
        <v>672</v>
      </c>
      <c r="B28" s="5" t="s">
        <v>895</v>
      </c>
      <c r="C28" s="127" t="s">
        <v>895</v>
      </c>
      <c r="D28" s="114"/>
    </row>
    <row r="29" spans="1:5" ht="21" hidden="1" x14ac:dyDescent="0.3">
      <c r="A29" s="131" t="s">
        <v>98</v>
      </c>
      <c r="B29" s="8" t="s">
        <v>895</v>
      </c>
      <c r="C29" s="128" t="s">
        <v>895</v>
      </c>
      <c r="D29" s="114"/>
    </row>
    <row r="30" spans="1:5" ht="21.75" thickBot="1" x14ac:dyDescent="0.35">
      <c r="A30" s="139" t="s">
        <v>1618</v>
      </c>
      <c r="B30" s="249">
        <f>SUM(B24:B29)</f>
        <v>5627534.5199999996</v>
      </c>
      <c r="C30" s="249">
        <f>SUM(C24:C29)</f>
        <v>4084033.0300000003</v>
      </c>
      <c r="D30" s="114"/>
    </row>
    <row r="31" spans="1:5" ht="19.5" thickTop="1" x14ac:dyDescent="0.3">
      <c r="A31" s="114"/>
      <c r="B31" s="114"/>
      <c r="C31" s="114"/>
      <c r="D31" s="114"/>
    </row>
    <row r="32" spans="1:5" x14ac:dyDescent="0.3">
      <c r="A32" s="114"/>
      <c r="B32" s="114"/>
      <c r="C32" s="114"/>
      <c r="D32" s="114"/>
    </row>
  </sheetData>
  <mergeCells count="10">
    <mergeCell ref="B3:C3"/>
    <mergeCell ref="A4:A5"/>
    <mergeCell ref="B4:C4"/>
    <mergeCell ref="A1:C1"/>
    <mergeCell ref="B13:C13"/>
    <mergeCell ref="A14:A15"/>
    <mergeCell ref="B14:C14"/>
    <mergeCell ref="B21:C21"/>
    <mergeCell ref="A22:A23"/>
    <mergeCell ref="B22:C22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00FF00"/>
  </sheetPr>
  <dimension ref="A1:E33"/>
  <sheetViews>
    <sheetView workbookViewId="0">
      <selection activeCell="D7" sqref="D7:E7"/>
    </sheetView>
  </sheetViews>
  <sheetFormatPr defaultColWidth="9" defaultRowHeight="18.75" x14ac:dyDescent="0.25"/>
  <cols>
    <col min="1" max="1" width="50.125" style="107" customWidth="1"/>
    <col min="2" max="3" width="12.375" style="107" customWidth="1"/>
    <col min="4" max="4" width="16.625" style="107" customWidth="1"/>
    <col min="5" max="5" width="25.625" style="108" customWidth="1"/>
    <col min="6" max="16384" width="9" style="107"/>
  </cols>
  <sheetData>
    <row r="1" spans="1:5" ht="21" x14ac:dyDescent="0.25">
      <c r="A1" s="330" t="str">
        <f>+L!A1</f>
        <v>เทศบาลตำบลหลักช้าง</v>
      </c>
      <c r="B1" s="330"/>
      <c r="C1" s="330"/>
      <c r="D1" s="3"/>
    </row>
    <row r="2" spans="1:5" ht="21" x14ac:dyDescent="0.25">
      <c r="A2" s="330" t="s">
        <v>919</v>
      </c>
      <c r="B2" s="330"/>
      <c r="C2" s="330"/>
      <c r="D2" s="3"/>
    </row>
    <row r="3" spans="1:5" ht="21" x14ac:dyDescent="0.25">
      <c r="A3" s="330" t="str">
        <f>+L!A3</f>
        <v>สำหรับปีสิ้นสุดวันที่ 30 กันยายน 2565</v>
      </c>
      <c r="B3" s="330"/>
      <c r="C3" s="330"/>
      <c r="D3" s="3"/>
    </row>
    <row r="4" spans="1:5" ht="21" x14ac:dyDescent="0.25">
      <c r="A4" s="100" t="s">
        <v>1591</v>
      </c>
      <c r="B4" s="329"/>
      <c r="C4" s="329"/>
      <c r="D4" s="130" t="s">
        <v>1122</v>
      </c>
      <c r="E4" s="112" t="s">
        <v>920</v>
      </c>
    </row>
    <row r="5" spans="1:5" ht="21" x14ac:dyDescent="0.25">
      <c r="A5" s="328"/>
      <c r="B5" s="329" t="s">
        <v>891</v>
      </c>
      <c r="C5" s="329"/>
      <c r="D5" s="130"/>
    </row>
    <row r="6" spans="1:5" ht="21" x14ac:dyDescent="0.25">
      <c r="A6" s="328"/>
      <c r="B6" s="3">
        <v>2565</v>
      </c>
      <c r="C6" s="3">
        <v>2564</v>
      </c>
      <c r="D6" s="130"/>
    </row>
    <row r="7" spans="1:5" ht="21" x14ac:dyDescent="0.25">
      <c r="A7" s="133" t="s">
        <v>1018</v>
      </c>
      <c r="B7" s="211">
        <f>+W!AG129</f>
        <v>884455.02</v>
      </c>
      <c r="C7" s="208">
        <v>827526.45</v>
      </c>
      <c r="D7" s="140" t="s">
        <v>651</v>
      </c>
      <c r="E7" s="109" t="s">
        <v>650</v>
      </c>
    </row>
    <row r="8" spans="1:5" ht="21" hidden="1" x14ac:dyDescent="0.25">
      <c r="A8" s="4" t="s">
        <v>654</v>
      </c>
      <c r="B8" s="207" t="s">
        <v>895</v>
      </c>
      <c r="C8" s="208" t="s">
        <v>895</v>
      </c>
      <c r="D8" s="140" t="s">
        <v>655</v>
      </c>
      <c r="E8" s="109" t="s">
        <v>654</v>
      </c>
    </row>
    <row r="9" spans="1:5" ht="21" hidden="1" x14ac:dyDescent="0.25">
      <c r="A9" s="133" t="s">
        <v>656</v>
      </c>
      <c r="B9" s="212" t="s">
        <v>895</v>
      </c>
      <c r="C9" s="213" t="s">
        <v>895</v>
      </c>
      <c r="D9" s="140" t="s">
        <v>657</v>
      </c>
      <c r="E9" s="109" t="s">
        <v>656</v>
      </c>
    </row>
    <row r="10" spans="1:5" ht="21.75" thickBot="1" x14ac:dyDescent="0.3">
      <c r="A10" s="139" t="s">
        <v>1120</v>
      </c>
      <c r="B10" s="105">
        <f>SUM(B7:B9)</f>
        <v>884455.02</v>
      </c>
      <c r="C10" s="105">
        <f>SUM(C7:C9)</f>
        <v>827526.45</v>
      </c>
      <c r="D10" s="140"/>
      <c r="E10" s="110"/>
    </row>
    <row r="11" spans="1:5" ht="15.75" customHeight="1" thickTop="1" x14ac:dyDescent="0.25">
      <c r="A11" s="109"/>
      <c r="B11" s="108"/>
      <c r="C11" s="108"/>
      <c r="D11" s="140"/>
      <c r="E11" s="109"/>
    </row>
    <row r="12" spans="1:5" ht="18" customHeight="1" x14ac:dyDescent="0.25">
      <c r="A12" s="109"/>
      <c r="B12" s="108"/>
      <c r="C12" s="108"/>
      <c r="D12" s="140"/>
      <c r="E12" s="109"/>
    </row>
    <row r="13" spans="1:5" ht="18" customHeight="1" x14ac:dyDescent="0.25">
      <c r="A13" s="109"/>
      <c r="B13" s="108"/>
      <c r="C13" s="108"/>
      <c r="D13" s="140"/>
      <c r="E13" s="109"/>
    </row>
    <row r="14" spans="1:5" x14ac:dyDescent="0.25">
      <c r="A14" s="109"/>
      <c r="B14" s="108"/>
      <c r="C14" s="108"/>
      <c r="D14" s="140"/>
      <c r="E14" s="110"/>
    </row>
    <row r="15" spans="1:5" ht="18" customHeight="1" x14ac:dyDescent="0.25">
      <c r="A15" s="109"/>
      <c r="B15" s="108"/>
      <c r="C15" s="108"/>
      <c r="D15" s="140"/>
      <c r="E15" s="109"/>
    </row>
    <row r="16" spans="1:5" ht="18" customHeight="1" x14ac:dyDescent="0.25">
      <c r="A16" s="109"/>
      <c r="B16" s="108"/>
      <c r="C16" s="108"/>
      <c r="D16" s="140"/>
      <c r="E16" s="109"/>
    </row>
    <row r="17" spans="1:5" ht="18" customHeight="1" x14ac:dyDescent="0.25">
      <c r="A17" s="109"/>
      <c r="B17" s="108"/>
      <c r="C17" s="108"/>
      <c r="D17" s="140"/>
      <c r="E17" s="109"/>
    </row>
    <row r="18" spans="1:5" ht="18" customHeight="1" x14ac:dyDescent="0.25">
      <c r="A18" s="109"/>
      <c r="B18" s="108"/>
      <c r="C18" s="108"/>
      <c r="D18" s="140"/>
      <c r="E18" s="109"/>
    </row>
    <row r="19" spans="1:5" x14ac:dyDescent="0.25">
      <c r="A19" s="109"/>
      <c r="B19" s="108"/>
      <c r="C19" s="108"/>
      <c r="D19" s="167"/>
      <c r="E19" s="168"/>
    </row>
    <row r="20" spans="1:5" x14ac:dyDescent="0.25">
      <c r="A20" s="109"/>
      <c r="B20" s="108"/>
      <c r="C20" s="108"/>
      <c r="D20" s="140"/>
      <c r="E20" s="109"/>
    </row>
    <row r="21" spans="1:5" ht="18" customHeight="1" x14ac:dyDescent="0.3">
      <c r="A21" s="109"/>
      <c r="B21" s="108"/>
      <c r="C21" s="108"/>
      <c r="D21" s="170"/>
      <c r="E21" s="114"/>
    </row>
    <row r="22" spans="1:5" ht="246.75" customHeight="1" x14ac:dyDescent="0.25">
      <c r="A22" s="109"/>
      <c r="B22" s="108"/>
      <c r="C22" s="108"/>
      <c r="D22" s="171"/>
      <c r="E22" s="141"/>
    </row>
    <row r="23" spans="1:5" ht="23.25" customHeight="1" x14ac:dyDescent="0.25">
      <c r="A23" s="168"/>
      <c r="B23" s="108"/>
      <c r="C23" s="108"/>
      <c r="D23" s="108"/>
    </row>
    <row r="24" spans="1:5" ht="20.25" customHeight="1" x14ac:dyDescent="0.3">
      <c r="A24" s="114"/>
      <c r="B24" s="108"/>
      <c r="C24" s="108"/>
      <c r="D24" s="140"/>
      <c r="E24" s="109"/>
    </row>
    <row r="25" spans="1:5" ht="20.25" customHeight="1" x14ac:dyDescent="0.25">
      <c r="A25" s="141"/>
      <c r="B25" s="108"/>
      <c r="C25" s="108"/>
      <c r="D25" s="140"/>
      <c r="E25" s="109"/>
    </row>
    <row r="26" spans="1:5" ht="18.75" customHeight="1" x14ac:dyDescent="0.25">
      <c r="A26" s="141"/>
      <c r="B26" s="108"/>
      <c r="C26" s="108"/>
      <c r="D26" s="140"/>
      <c r="E26" s="109"/>
    </row>
    <row r="27" spans="1:5" x14ac:dyDescent="0.25">
      <c r="A27" s="142"/>
      <c r="B27" s="112"/>
      <c r="C27" s="112"/>
      <c r="D27" s="112"/>
    </row>
    <row r="28" spans="1:5" x14ac:dyDescent="0.3">
      <c r="A28" s="114"/>
      <c r="B28" s="114"/>
      <c r="C28" s="114"/>
      <c r="D28" s="114"/>
    </row>
    <row r="29" spans="1:5" x14ac:dyDescent="0.3">
      <c r="A29" s="114"/>
      <c r="B29" s="114"/>
      <c r="C29" s="114"/>
      <c r="D29" s="114"/>
    </row>
    <row r="30" spans="1:5" x14ac:dyDescent="0.3">
      <c r="A30" s="114"/>
      <c r="B30" s="114"/>
      <c r="C30" s="114"/>
      <c r="D30" s="114"/>
    </row>
    <row r="31" spans="1:5" x14ac:dyDescent="0.3">
      <c r="A31" s="114"/>
      <c r="B31" s="114"/>
      <c r="C31" s="114"/>
      <c r="D31" s="114"/>
    </row>
    <row r="32" spans="1:5" x14ac:dyDescent="0.3">
      <c r="A32" s="114"/>
      <c r="B32" s="114"/>
      <c r="C32" s="114"/>
      <c r="D32" s="114"/>
    </row>
    <row r="33" spans="1:4" x14ac:dyDescent="0.3">
      <c r="A33" s="114"/>
      <c r="B33" s="114"/>
      <c r="C33" s="114"/>
      <c r="D33" s="114"/>
    </row>
  </sheetData>
  <mergeCells count="6">
    <mergeCell ref="A1:C1"/>
    <mergeCell ref="A2:C2"/>
    <mergeCell ref="A3:C3"/>
    <mergeCell ref="B4:C4"/>
    <mergeCell ref="A5:A6"/>
    <mergeCell ref="B5:C5"/>
  </mergeCells>
  <pageMargins left="1.1811023622047245" right="0.78740157480314965" top="1.1811023622047245" bottom="0.78740157480314965" header="0.31496062992125984" footer="0.31496062992125984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00FF00"/>
  </sheetPr>
  <dimension ref="A1:E35"/>
  <sheetViews>
    <sheetView zoomScaleNormal="100" workbookViewId="0">
      <selection activeCell="D7" sqref="D7:E10"/>
    </sheetView>
  </sheetViews>
  <sheetFormatPr defaultColWidth="9" defaultRowHeight="18.75" x14ac:dyDescent="0.25"/>
  <cols>
    <col min="1" max="1" width="49" style="107" customWidth="1"/>
    <col min="2" max="3" width="12.625" style="107" bestFit="1" customWidth="1"/>
    <col min="4" max="4" width="16.625" style="107" customWidth="1"/>
    <col min="5" max="5" width="43.125" style="108" customWidth="1"/>
    <col min="6" max="16384" width="9" style="107"/>
  </cols>
  <sheetData>
    <row r="1" spans="1:5" ht="21" x14ac:dyDescent="0.25">
      <c r="A1" s="330" t="str">
        <f>+L!A1</f>
        <v>เทศบาลตำบลหลักช้าง</v>
      </c>
      <c r="B1" s="330"/>
      <c r="C1" s="330"/>
      <c r="D1" s="3"/>
    </row>
    <row r="2" spans="1:5" ht="21" x14ac:dyDescent="0.25">
      <c r="A2" s="330" t="s">
        <v>919</v>
      </c>
      <c r="B2" s="330"/>
      <c r="C2" s="330"/>
      <c r="D2" s="3"/>
    </row>
    <row r="3" spans="1:5" ht="21" x14ac:dyDescent="0.25">
      <c r="A3" s="330" t="str">
        <f>+L!A3</f>
        <v>สำหรับปีสิ้นสุดวันที่ 30 กันยายน 2565</v>
      </c>
      <c r="B3" s="330"/>
      <c r="C3" s="330"/>
      <c r="D3" s="3"/>
    </row>
    <row r="4" spans="1:5" ht="21" x14ac:dyDescent="0.25">
      <c r="A4" s="100" t="s">
        <v>1592</v>
      </c>
      <c r="B4" s="329"/>
      <c r="C4" s="329"/>
      <c r="D4" s="130" t="s">
        <v>1122</v>
      </c>
      <c r="E4" s="112" t="s">
        <v>920</v>
      </c>
    </row>
    <row r="5" spans="1:5" ht="21" x14ac:dyDescent="0.25">
      <c r="A5" s="328"/>
      <c r="B5" s="329" t="s">
        <v>891</v>
      </c>
      <c r="C5" s="329"/>
      <c r="D5" s="130"/>
    </row>
    <row r="6" spans="1:5" ht="21" x14ac:dyDescent="0.25">
      <c r="A6" s="328"/>
      <c r="B6" s="3">
        <v>2565</v>
      </c>
      <c r="C6" s="3">
        <v>2564</v>
      </c>
      <c r="D6" s="130"/>
    </row>
    <row r="7" spans="1:5" ht="28.5" customHeight="1" x14ac:dyDescent="0.25">
      <c r="A7" s="131" t="s">
        <v>59</v>
      </c>
      <c r="B7" s="104">
        <f>+W!AG138+W!AG139+W!AG140</f>
        <v>301891.84000000003</v>
      </c>
      <c r="C7" s="127">
        <f>158655+58290.5+93316.11</f>
        <v>310261.61</v>
      </c>
      <c r="D7" s="171" t="s">
        <v>1002</v>
      </c>
      <c r="E7" s="141" t="s">
        <v>1003</v>
      </c>
    </row>
    <row r="8" spans="1:5" ht="26.25" customHeight="1" x14ac:dyDescent="0.25">
      <c r="A8" s="4" t="s">
        <v>61</v>
      </c>
      <c r="B8" s="104">
        <f>+W!AG141+W!AG142+W!AG143+W!AG144+W!AG145+W!AG146+W!AG147</f>
        <v>162661.06</v>
      </c>
      <c r="C8" s="127">
        <f>1729.37+21638+21800.11+5060+3833.33+50377</f>
        <v>104437.81</v>
      </c>
      <c r="D8" s="171" t="s">
        <v>1115</v>
      </c>
      <c r="E8" s="141" t="s">
        <v>1117</v>
      </c>
    </row>
    <row r="9" spans="1:5" ht="187.5" hidden="1" x14ac:dyDescent="0.25">
      <c r="A9" s="4"/>
      <c r="B9" s="5"/>
      <c r="C9" s="127"/>
      <c r="D9" s="171" t="s">
        <v>1116</v>
      </c>
      <c r="E9" s="141" t="s">
        <v>1114</v>
      </c>
    </row>
    <row r="10" spans="1:5" ht="26.25" customHeight="1" x14ac:dyDescent="0.25">
      <c r="A10" s="131" t="s">
        <v>671</v>
      </c>
      <c r="B10" s="104">
        <f>+W!AG148+W!AG149+W!AG150</f>
        <v>5162981.6199999992</v>
      </c>
      <c r="C10" s="127">
        <f>2760425.74+6945.13+901962.74</f>
        <v>3669333.6100000003</v>
      </c>
      <c r="D10" s="167" t="s">
        <v>1004</v>
      </c>
      <c r="E10" s="168" t="s">
        <v>1005</v>
      </c>
    </row>
    <row r="11" spans="1:5" ht="21" hidden="1" x14ac:dyDescent="0.25">
      <c r="A11" s="131" t="s">
        <v>672</v>
      </c>
      <c r="B11" s="5" t="s">
        <v>895</v>
      </c>
      <c r="C11" s="127" t="s">
        <v>895</v>
      </c>
      <c r="D11" s="167" t="s">
        <v>673</v>
      </c>
      <c r="E11" s="168" t="s">
        <v>674</v>
      </c>
    </row>
    <row r="12" spans="1:5" ht="110.25" hidden="1" customHeight="1" x14ac:dyDescent="0.25">
      <c r="A12" s="131" t="s">
        <v>98</v>
      </c>
      <c r="B12" s="8" t="s">
        <v>895</v>
      </c>
      <c r="C12" s="128" t="s">
        <v>895</v>
      </c>
      <c r="D12" s="171" t="s">
        <v>1006</v>
      </c>
      <c r="E12" s="175" t="s">
        <v>1007</v>
      </c>
    </row>
    <row r="13" spans="1:5" ht="21.75" thickBot="1" x14ac:dyDescent="0.3">
      <c r="A13" s="139" t="s">
        <v>675</v>
      </c>
      <c r="B13" s="105">
        <f>SUM(B7:B12)</f>
        <v>5627534.5199999996</v>
      </c>
      <c r="C13" s="105">
        <f>SUM(C7:C12)</f>
        <v>4084033.0300000003</v>
      </c>
      <c r="D13" s="140"/>
      <c r="E13" s="109"/>
    </row>
    <row r="14" spans="1:5" ht="18" customHeight="1" thickTop="1" x14ac:dyDescent="0.25">
      <c r="A14" s="109"/>
      <c r="B14" s="108"/>
      <c r="C14" s="108"/>
      <c r="D14" s="140"/>
      <c r="E14" s="109"/>
    </row>
    <row r="15" spans="1:5" ht="18" customHeight="1" x14ac:dyDescent="0.25">
      <c r="A15" s="109"/>
      <c r="B15" s="108"/>
      <c r="C15" s="108"/>
      <c r="D15" s="140"/>
      <c r="E15" s="109"/>
    </row>
    <row r="16" spans="1:5" x14ac:dyDescent="0.25">
      <c r="A16" s="109"/>
      <c r="B16" s="108"/>
      <c r="C16" s="108"/>
      <c r="D16" s="140"/>
      <c r="E16" s="110"/>
    </row>
    <row r="17" spans="1:5" ht="18" customHeight="1" x14ac:dyDescent="0.25">
      <c r="A17" s="109"/>
      <c r="B17" s="108"/>
      <c r="C17" s="108"/>
      <c r="D17" s="140"/>
      <c r="E17" s="109"/>
    </row>
    <row r="18" spans="1:5" ht="18" customHeight="1" x14ac:dyDescent="0.25">
      <c r="A18" s="109"/>
      <c r="B18" s="108"/>
      <c r="C18" s="108"/>
      <c r="D18" s="140"/>
      <c r="E18" s="109"/>
    </row>
    <row r="19" spans="1:5" ht="18" customHeight="1" x14ac:dyDescent="0.25">
      <c r="A19" s="109"/>
      <c r="B19" s="108"/>
      <c r="C19" s="108"/>
      <c r="D19" s="140"/>
      <c r="E19" s="109"/>
    </row>
    <row r="20" spans="1:5" ht="18" customHeight="1" x14ac:dyDescent="0.25">
      <c r="A20" s="109"/>
      <c r="B20" s="108"/>
      <c r="C20" s="108"/>
      <c r="D20" s="140"/>
      <c r="E20" s="109"/>
    </row>
    <row r="21" spans="1:5" x14ac:dyDescent="0.25">
      <c r="A21" s="109"/>
      <c r="B21" s="108"/>
      <c r="C21" s="108"/>
      <c r="D21" s="167"/>
      <c r="E21" s="168"/>
    </row>
    <row r="22" spans="1:5" x14ac:dyDescent="0.25">
      <c r="A22" s="109"/>
      <c r="B22" s="108"/>
      <c r="C22" s="108"/>
      <c r="D22" s="140"/>
      <c r="E22" s="109"/>
    </row>
    <row r="23" spans="1:5" ht="18" customHeight="1" x14ac:dyDescent="0.3">
      <c r="A23" s="109"/>
      <c r="B23" s="108"/>
      <c r="C23" s="108"/>
      <c r="D23" s="170"/>
      <c r="E23" s="114"/>
    </row>
    <row r="24" spans="1:5" x14ac:dyDescent="0.25">
      <c r="A24" s="109"/>
      <c r="B24" s="108"/>
      <c r="C24" s="108"/>
      <c r="D24" s="171"/>
      <c r="E24" s="141"/>
    </row>
    <row r="25" spans="1:5" ht="23.25" customHeight="1" x14ac:dyDescent="0.25">
      <c r="A25" s="168"/>
      <c r="B25" s="108"/>
      <c r="C25" s="108"/>
      <c r="D25" s="108"/>
    </row>
    <row r="26" spans="1:5" ht="20.25" customHeight="1" x14ac:dyDescent="0.3">
      <c r="A26" s="114"/>
      <c r="B26" s="108"/>
      <c r="C26" s="108"/>
      <c r="D26" s="140"/>
      <c r="E26" s="109"/>
    </row>
    <row r="27" spans="1:5" ht="20.25" customHeight="1" x14ac:dyDescent="0.25">
      <c r="A27" s="141"/>
      <c r="B27" s="108"/>
      <c r="C27" s="108"/>
      <c r="D27" s="140"/>
      <c r="E27" s="109"/>
    </row>
    <row r="28" spans="1:5" ht="18.75" customHeight="1" x14ac:dyDescent="0.25">
      <c r="A28" s="141"/>
      <c r="B28" s="108"/>
      <c r="C28" s="108"/>
      <c r="D28" s="140"/>
      <c r="E28" s="109"/>
    </row>
    <row r="29" spans="1:5" x14ac:dyDescent="0.25">
      <c r="A29" s="142"/>
      <c r="B29" s="112"/>
      <c r="C29" s="112"/>
      <c r="D29" s="112"/>
    </row>
    <row r="30" spans="1:5" x14ac:dyDescent="0.3">
      <c r="A30" s="114"/>
      <c r="B30" s="114"/>
      <c r="C30" s="114"/>
      <c r="D30" s="114"/>
    </row>
    <row r="31" spans="1:5" x14ac:dyDescent="0.3">
      <c r="A31" s="114"/>
      <c r="B31" s="114"/>
      <c r="C31" s="114"/>
      <c r="D31" s="114"/>
    </row>
    <row r="32" spans="1:5" x14ac:dyDescent="0.3">
      <c r="A32" s="114"/>
      <c r="B32" s="114"/>
      <c r="C32" s="114"/>
      <c r="D32" s="114"/>
    </row>
    <row r="33" spans="1:4" x14ac:dyDescent="0.3">
      <c r="A33" s="114"/>
      <c r="B33" s="114"/>
      <c r="C33" s="114"/>
      <c r="D33" s="114"/>
    </row>
    <row r="34" spans="1:4" x14ac:dyDescent="0.3">
      <c r="A34" s="114"/>
      <c r="B34" s="114"/>
      <c r="C34" s="114"/>
      <c r="D34" s="114"/>
    </row>
    <row r="35" spans="1:4" x14ac:dyDescent="0.3">
      <c r="A35" s="114"/>
      <c r="B35" s="114"/>
      <c r="C35" s="114"/>
      <c r="D35" s="114"/>
    </row>
  </sheetData>
  <mergeCells count="6">
    <mergeCell ref="A1:C1"/>
    <mergeCell ref="A2:C2"/>
    <mergeCell ref="A3:C3"/>
    <mergeCell ref="B4:C4"/>
    <mergeCell ref="A5:A6"/>
    <mergeCell ref="B5:C5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00FF00"/>
  </sheetPr>
  <dimension ref="A1:E41"/>
  <sheetViews>
    <sheetView zoomScaleNormal="100" workbookViewId="0">
      <selection activeCell="A41" sqref="A41"/>
    </sheetView>
  </sheetViews>
  <sheetFormatPr defaultColWidth="9" defaultRowHeight="18.75" x14ac:dyDescent="0.25"/>
  <cols>
    <col min="1" max="1" width="47.25" style="107" customWidth="1"/>
    <col min="2" max="2" width="13.75" style="107" customWidth="1"/>
    <col min="3" max="3" width="13.875" style="107" customWidth="1"/>
    <col min="4" max="4" width="16.625" style="107" customWidth="1"/>
    <col min="5" max="5" width="46.125" style="108" customWidth="1"/>
    <col min="6" max="16384" width="9" style="107"/>
  </cols>
  <sheetData>
    <row r="1" spans="1:5" s="1" customFormat="1" ht="21" x14ac:dyDescent="0.35">
      <c r="A1" s="325">
        <v>21</v>
      </c>
      <c r="B1" s="325"/>
      <c r="C1" s="325"/>
      <c r="E1" s="207"/>
    </row>
    <row r="2" spans="1:5" ht="11.25" customHeight="1" x14ac:dyDescent="0.25"/>
    <row r="3" spans="1:5" ht="21" x14ac:dyDescent="0.25">
      <c r="A3" s="100" t="s">
        <v>1593</v>
      </c>
      <c r="B3" s="329"/>
      <c r="C3" s="329"/>
      <c r="D3" s="130" t="s">
        <v>1122</v>
      </c>
      <c r="E3" s="112" t="s">
        <v>920</v>
      </c>
    </row>
    <row r="4" spans="1:5" ht="21" x14ac:dyDescent="0.25">
      <c r="A4" s="328"/>
      <c r="B4" s="329" t="s">
        <v>891</v>
      </c>
      <c r="C4" s="329"/>
      <c r="D4" s="130"/>
    </row>
    <row r="5" spans="1:5" ht="21" x14ac:dyDescent="0.25">
      <c r="A5" s="328"/>
      <c r="B5" s="3">
        <v>2565</v>
      </c>
      <c r="C5" s="3">
        <v>2564</v>
      </c>
      <c r="D5" s="130"/>
    </row>
    <row r="6" spans="1:5" ht="21" x14ac:dyDescent="0.25">
      <c r="A6" s="139" t="s">
        <v>676</v>
      </c>
      <c r="B6" s="207"/>
      <c r="C6" s="207"/>
      <c r="D6" s="140"/>
      <c r="E6" s="109"/>
    </row>
    <row r="7" spans="1:5" ht="21" x14ac:dyDescent="0.25">
      <c r="A7" s="88" t="s">
        <v>677</v>
      </c>
      <c r="B7" s="211">
        <f>+W!AG151</f>
        <v>6755681.75</v>
      </c>
      <c r="C7" s="208">
        <v>6138784.2199999997</v>
      </c>
      <c r="D7" s="140" t="s">
        <v>678</v>
      </c>
      <c r="E7" s="109" t="s">
        <v>677</v>
      </c>
    </row>
    <row r="8" spans="1:5" ht="21" x14ac:dyDescent="0.25">
      <c r="A8" s="88" t="s">
        <v>679</v>
      </c>
      <c r="B8" s="211">
        <f>+W!AG152</f>
        <v>45000</v>
      </c>
      <c r="C8" s="208">
        <v>45000</v>
      </c>
      <c r="D8" s="140" t="s">
        <v>680</v>
      </c>
      <c r="E8" s="109" t="s">
        <v>679</v>
      </c>
    </row>
    <row r="9" spans="1:5" ht="21" hidden="1" x14ac:dyDescent="0.25">
      <c r="A9" s="88" t="s">
        <v>689</v>
      </c>
      <c r="B9" s="207" t="s">
        <v>895</v>
      </c>
      <c r="C9" s="207" t="s">
        <v>895</v>
      </c>
      <c r="D9" s="140" t="s">
        <v>690</v>
      </c>
      <c r="E9" s="109" t="s">
        <v>689</v>
      </c>
    </row>
    <row r="10" spans="1:5" ht="21" hidden="1" x14ac:dyDescent="0.25">
      <c r="A10" s="88" t="s">
        <v>691</v>
      </c>
      <c r="B10" s="207" t="s">
        <v>895</v>
      </c>
      <c r="C10" s="207" t="s">
        <v>895</v>
      </c>
      <c r="D10" s="140" t="s">
        <v>692</v>
      </c>
      <c r="E10" s="109" t="s">
        <v>691</v>
      </c>
    </row>
    <row r="11" spans="1:5" ht="21" x14ac:dyDescent="0.25">
      <c r="A11" s="147" t="s">
        <v>706</v>
      </c>
      <c r="B11" s="223">
        <f>SUM(B7:B10)</f>
        <v>6800681.75</v>
      </c>
      <c r="C11" s="223">
        <f>SUM(C7:C10)</f>
        <v>6183784.2199999997</v>
      </c>
      <c r="D11" s="108"/>
      <c r="E11" s="176"/>
    </row>
    <row r="12" spans="1:5" ht="21" hidden="1" x14ac:dyDescent="0.35">
      <c r="A12" s="10" t="s">
        <v>707</v>
      </c>
      <c r="B12" s="207"/>
      <c r="C12" s="207"/>
      <c r="D12" s="140"/>
      <c r="E12" s="109"/>
    </row>
    <row r="13" spans="1:5" ht="21" hidden="1" x14ac:dyDescent="0.35">
      <c r="A13" s="12" t="s">
        <v>708</v>
      </c>
      <c r="B13" s="207" t="s">
        <v>895</v>
      </c>
      <c r="C13" s="207" t="s">
        <v>895</v>
      </c>
      <c r="D13" s="170" t="s">
        <v>709</v>
      </c>
      <c r="E13" s="114" t="s">
        <v>708</v>
      </c>
    </row>
    <row r="14" spans="1:5" ht="21" hidden="1" x14ac:dyDescent="0.35">
      <c r="A14" s="12" t="s">
        <v>714</v>
      </c>
      <c r="B14" s="207" t="s">
        <v>895</v>
      </c>
      <c r="C14" s="207" t="s">
        <v>895</v>
      </c>
      <c r="D14" s="170" t="s">
        <v>715</v>
      </c>
      <c r="E14" s="114" t="s">
        <v>714</v>
      </c>
    </row>
    <row r="15" spans="1:5" ht="21" hidden="1" x14ac:dyDescent="0.35">
      <c r="A15" s="12" t="s">
        <v>716</v>
      </c>
      <c r="B15" s="207" t="s">
        <v>895</v>
      </c>
      <c r="C15" s="207" t="s">
        <v>895</v>
      </c>
      <c r="D15" s="170" t="s">
        <v>717</v>
      </c>
      <c r="E15" s="114" t="s">
        <v>716</v>
      </c>
    </row>
    <row r="16" spans="1:5" ht="21" hidden="1" x14ac:dyDescent="0.35">
      <c r="A16" s="10" t="s">
        <v>720</v>
      </c>
      <c r="B16" s="9">
        <f>SUM(B13:B15)</f>
        <v>0</v>
      </c>
      <c r="C16" s="9">
        <f>SUM(C13:C15)</f>
        <v>0</v>
      </c>
      <c r="D16" s="114"/>
    </row>
    <row r="17" spans="1:5" ht="21.75" thickBot="1" x14ac:dyDescent="0.4">
      <c r="A17" s="10" t="s">
        <v>1133</v>
      </c>
      <c r="B17" s="105">
        <f>+B11+B16</f>
        <v>6800681.75</v>
      </c>
      <c r="C17" s="105">
        <f>+C11+C16</f>
        <v>6183784.2199999997</v>
      </c>
      <c r="D17" s="114"/>
    </row>
    <row r="18" spans="1:5" ht="19.5" thickTop="1" x14ac:dyDescent="0.3">
      <c r="A18" s="114"/>
      <c r="B18" s="114"/>
      <c r="C18" s="114"/>
      <c r="D18" s="114"/>
    </row>
    <row r="19" spans="1:5" ht="21" x14ac:dyDescent="0.25">
      <c r="A19" s="100" t="s">
        <v>1594</v>
      </c>
      <c r="B19" s="329"/>
      <c r="C19" s="329"/>
    </row>
    <row r="20" spans="1:5" ht="21" x14ac:dyDescent="0.25">
      <c r="A20" s="328"/>
      <c r="B20" s="329" t="s">
        <v>891</v>
      </c>
      <c r="C20" s="329"/>
    </row>
    <row r="21" spans="1:5" ht="21" x14ac:dyDescent="0.25">
      <c r="A21" s="328"/>
      <c r="B21" s="3">
        <v>2565</v>
      </c>
      <c r="C21" s="3">
        <v>2564</v>
      </c>
    </row>
    <row r="22" spans="1:5" ht="21" x14ac:dyDescent="0.25">
      <c r="A22" s="139" t="s">
        <v>676</v>
      </c>
      <c r="B22" s="207"/>
      <c r="C22" s="207"/>
    </row>
    <row r="23" spans="1:5" ht="21" x14ac:dyDescent="0.25">
      <c r="A23" s="52" t="s">
        <v>681</v>
      </c>
      <c r="B23" s="211">
        <f>+W!AG153</f>
        <v>71385</v>
      </c>
      <c r="C23" s="208">
        <v>131177</v>
      </c>
      <c r="D23" s="140" t="s">
        <v>682</v>
      </c>
      <c r="E23" s="168" t="s">
        <v>681</v>
      </c>
    </row>
    <row r="24" spans="1:5" ht="21" hidden="1" x14ac:dyDescent="0.25">
      <c r="A24" s="52" t="s">
        <v>683</v>
      </c>
      <c r="B24" s="207" t="s">
        <v>895</v>
      </c>
      <c r="C24" s="207" t="s">
        <v>895</v>
      </c>
      <c r="D24" s="140" t="s">
        <v>684</v>
      </c>
      <c r="E24" s="168" t="s">
        <v>683</v>
      </c>
    </row>
    <row r="25" spans="1:5" ht="21" hidden="1" x14ac:dyDescent="0.25">
      <c r="A25" s="52" t="s">
        <v>685</v>
      </c>
      <c r="B25" s="207" t="s">
        <v>895</v>
      </c>
      <c r="C25" s="207" t="s">
        <v>895</v>
      </c>
      <c r="D25" s="140" t="s">
        <v>686</v>
      </c>
      <c r="E25" s="168" t="s">
        <v>685</v>
      </c>
    </row>
    <row r="26" spans="1:5" ht="21" hidden="1" x14ac:dyDescent="0.25">
      <c r="A26" s="88" t="s">
        <v>687</v>
      </c>
      <c r="B26" s="207" t="s">
        <v>895</v>
      </c>
      <c r="C26" s="207" t="s">
        <v>895</v>
      </c>
      <c r="D26" s="140" t="s">
        <v>688</v>
      </c>
      <c r="E26" s="109" t="s">
        <v>687</v>
      </c>
    </row>
    <row r="27" spans="1:5" ht="21" hidden="1" x14ac:dyDescent="0.25">
      <c r="A27" s="88" t="s">
        <v>693</v>
      </c>
      <c r="B27" s="207" t="s">
        <v>895</v>
      </c>
      <c r="C27" s="207" t="s">
        <v>895</v>
      </c>
      <c r="D27" s="140" t="s">
        <v>694</v>
      </c>
      <c r="E27" s="109" t="s">
        <v>693</v>
      </c>
    </row>
    <row r="28" spans="1:5" ht="21" hidden="1" x14ac:dyDescent="0.25">
      <c r="A28" s="52" t="s">
        <v>695</v>
      </c>
      <c r="B28" s="207" t="s">
        <v>895</v>
      </c>
      <c r="C28" s="207" t="s">
        <v>895</v>
      </c>
      <c r="D28" s="140" t="s">
        <v>696</v>
      </c>
      <c r="E28" s="168" t="s">
        <v>695</v>
      </c>
    </row>
    <row r="29" spans="1:5" ht="21" x14ac:dyDescent="0.25">
      <c r="A29" s="88" t="s">
        <v>697</v>
      </c>
      <c r="B29" s="211">
        <f>+W!AG154</f>
        <v>12410700</v>
      </c>
      <c r="C29" s="208">
        <v>12176100</v>
      </c>
      <c r="D29" s="140" t="s">
        <v>698</v>
      </c>
      <c r="E29" s="109" t="s">
        <v>697</v>
      </c>
    </row>
    <row r="30" spans="1:5" ht="21" x14ac:dyDescent="0.25">
      <c r="A30" s="88" t="s">
        <v>699</v>
      </c>
      <c r="B30" s="211">
        <f>+W!AG155</f>
        <v>539983.88</v>
      </c>
      <c r="C30" s="208">
        <v>533598.12</v>
      </c>
      <c r="D30" s="140" t="s">
        <v>700</v>
      </c>
      <c r="E30" s="109" t="s">
        <v>699</v>
      </c>
    </row>
    <row r="31" spans="1:5" ht="21" x14ac:dyDescent="0.25">
      <c r="A31" s="88" t="s">
        <v>701</v>
      </c>
      <c r="B31" s="211">
        <f>+W!AG156</f>
        <v>158750</v>
      </c>
      <c r="C31" s="208">
        <v>0</v>
      </c>
      <c r="D31" s="140" t="s">
        <v>702</v>
      </c>
      <c r="E31" s="109" t="s">
        <v>701</v>
      </c>
    </row>
    <row r="32" spans="1:5" ht="21" customHeight="1" x14ac:dyDescent="0.25">
      <c r="A32" s="17" t="s">
        <v>703</v>
      </c>
      <c r="B32" s="104">
        <f>+W!AG157</f>
        <v>323758</v>
      </c>
      <c r="C32" s="127">
        <f>367241+193000</f>
        <v>560241</v>
      </c>
      <c r="D32" s="171" t="s">
        <v>1008</v>
      </c>
      <c r="E32" s="141" t="s">
        <v>1009</v>
      </c>
    </row>
    <row r="33" spans="1:3" ht="21" hidden="1" x14ac:dyDescent="0.25">
      <c r="A33" s="88" t="s">
        <v>704</v>
      </c>
      <c r="B33" s="212" t="s">
        <v>895</v>
      </c>
      <c r="C33" s="212" t="s">
        <v>895</v>
      </c>
    </row>
    <row r="34" spans="1:3" ht="20.25" customHeight="1" x14ac:dyDescent="0.25">
      <c r="A34" s="147" t="s">
        <v>706</v>
      </c>
      <c r="B34" s="223">
        <f>SUM(B23:B33)</f>
        <v>13504576.880000001</v>
      </c>
      <c r="C34" s="223">
        <f>SUM(C23:C33)</f>
        <v>13401116.119999999</v>
      </c>
    </row>
    <row r="35" spans="1:3" ht="21" hidden="1" x14ac:dyDescent="0.35">
      <c r="A35" s="10" t="s">
        <v>707</v>
      </c>
      <c r="B35" s="207"/>
      <c r="C35" s="207"/>
    </row>
    <row r="36" spans="1:3" ht="21" hidden="1" x14ac:dyDescent="0.35">
      <c r="A36" s="12" t="s">
        <v>710</v>
      </c>
      <c r="B36" s="207" t="s">
        <v>895</v>
      </c>
      <c r="C36" s="207" t="s">
        <v>895</v>
      </c>
    </row>
    <row r="37" spans="1:3" ht="21" hidden="1" x14ac:dyDescent="0.25">
      <c r="A37" s="27" t="s">
        <v>712</v>
      </c>
      <c r="B37" s="207" t="s">
        <v>895</v>
      </c>
      <c r="C37" s="207" t="s">
        <v>895</v>
      </c>
    </row>
    <row r="38" spans="1:3" ht="21" hidden="1" x14ac:dyDescent="0.35">
      <c r="A38" s="12" t="s">
        <v>718</v>
      </c>
      <c r="B38" s="212" t="s">
        <v>895</v>
      </c>
      <c r="C38" s="212" t="s">
        <v>895</v>
      </c>
    </row>
    <row r="39" spans="1:3" ht="21" hidden="1" x14ac:dyDescent="0.35">
      <c r="A39" s="10" t="s">
        <v>720</v>
      </c>
      <c r="B39" s="9">
        <f>SUM(B36:B38)</f>
        <v>0</v>
      </c>
      <c r="C39" s="9">
        <f>SUM(C36:C38)</f>
        <v>0</v>
      </c>
    </row>
    <row r="40" spans="1:3" ht="20.25" customHeight="1" thickBot="1" x14ac:dyDescent="0.4">
      <c r="A40" s="10" t="s">
        <v>1134</v>
      </c>
      <c r="B40" s="105">
        <f>+B34+B39</f>
        <v>13504576.880000001</v>
      </c>
      <c r="C40" s="105">
        <f>+C34+C39</f>
        <v>13401116.119999999</v>
      </c>
    </row>
    <row r="41" spans="1:3" ht="19.5" thickTop="1" x14ac:dyDescent="0.25"/>
  </sheetData>
  <mergeCells count="7">
    <mergeCell ref="A1:C1"/>
    <mergeCell ref="B19:C19"/>
    <mergeCell ref="A20:A21"/>
    <mergeCell ref="B20:C20"/>
    <mergeCell ref="B3:C3"/>
    <mergeCell ref="A4:A5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00FF00"/>
  </sheetPr>
  <dimension ref="A1:E26"/>
  <sheetViews>
    <sheetView zoomScaleNormal="100" workbookViewId="0">
      <selection activeCell="D8" sqref="D8:E17"/>
    </sheetView>
  </sheetViews>
  <sheetFormatPr defaultColWidth="9" defaultRowHeight="18.75" x14ac:dyDescent="0.25"/>
  <cols>
    <col min="1" max="1" width="47.75" style="107" customWidth="1"/>
    <col min="2" max="3" width="13.75" style="107" bestFit="1" customWidth="1"/>
    <col min="4" max="4" width="16.625" style="107" customWidth="1"/>
    <col min="5" max="5" width="46.125" style="108" customWidth="1"/>
    <col min="6" max="16384" width="9" style="107"/>
  </cols>
  <sheetData>
    <row r="1" spans="1:5" ht="21" x14ac:dyDescent="0.25">
      <c r="A1" s="330" t="str">
        <f>+L!A1</f>
        <v>เทศบาลตำบลหลักช้าง</v>
      </c>
      <c r="B1" s="330"/>
      <c r="C1" s="330"/>
      <c r="D1" s="3"/>
    </row>
    <row r="2" spans="1:5" ht="21" x14ac:dyDescent="0.25">
      <c r="A2" s="330" t="s">
        <v>919</v>
      </c>
      <c r="B2" s="330"/>
      <c r="C2" s="330"/>
      <c r="D2" s="3"/>
    </row>
    <row r="3" spans="1:5" ht="21" x14ac:dyDescent="0.25">
      <c r="A3" s="330" t="str">
        <f>+L!A3</f>
        <v>สำหรับปีสิ้นสุดวันที่ 30 กันยายน 2565</v>
      </c>
      <c r="B3" s="330"/>
      <c r="C3" s="330"/>
      <c r="D3" s="3"/>
    </row>
    <row r="4" spans="1:5" ht="21" x14ac:dyDescent="0.25">
      <c r="A4" s="100" t="s">
        <v>1594</v>
      </c>
      <c r="B4" s="329"/>
      <c r="C4" s="329"/>
      <c r="D4" s="130" t="s">
        <v>1122</v>
      </c>
      <c r="E4" s="112" t="s">
        <v>920</v>
      </c>
    </row>
    <row r="5" spans="1:5" ht="21" x14ac:dyDescent="0.25">
      <c r="A5" s="328"/>
      <c r="B5" s="329" t="s">
        <v>891</v>
      </c>
      <c r="C5" s="329"/>
      <c r="D5" s="130"/>
    </row>
    <row r="6" spans="1:5" ht="21" x14ac:dyDescent="0.25">
      <c r="A6" s="328"/>
      <c r="B6" s="3">
        <v>2565</v>
      </c>
      <c r="C6" s="3">
        <v>2564</v>
      </c>
      <c r="D6" s="130"/>
    </row>
    <row r="7" spans="1:5" ht="21" x14ac:dyDescent="0.25">
      <c r="A7" s="139" t="s">
        <v>676</v>
      </c>
      <c r="B7" s="207"/>
      <c r="C7" s="207"/>
      <c r="D7" s="140"/>
      <c r="E7" s="109"/>
    </row>
    <row r="8" spans="1:5" ht="21" x14ac:dyDescent="0.25">
      <c r="A8" s="52" t="s">
        <v>681</v>
      </c>
      <c r="B8" s="211">
        <f>+W!AG153</f>
        <v>71385</v>
      </c>
      <c r="C8" s="208">
        <v>131177</v>
      </c>
      <c r="D8" s="140" t="s">
        <v>682</v>
      </c>
      <c r="E8" s="168" t="s">
        <v>681</v>
      </c>
    </row>
    <row r="9" spans="1:5" ht="21" hidden="1" x14ac:dyDescent="0.25">
      <c r="A9" s="52" t="s">
        <v>683</v>
      </c>
      <c r="B9" s="207" t="s">
        <v>895</v>
      </c>
      <c r="C9" s="207" t="s">
        <v>895</v>
      </c>
      <c r="D9" s="140" t="s">
        <v>684</v>
      </c>
      <c r="E9" s="168" t="s">
        <v>683</v>
      </c>
    </row>
    <row r="10" spans="1:5" ht="21" hidden="1" x14ac:dyDescent="0.25">
      <c r="A10" s="52" t="s">
        <v>685</v>
      </c>
      <c r="B10" s="207" t="s">
        <v>895</v>
      </c>
      <c r="C10" s="207" t="s">
        <v>895</v>
      </c>
      <c r="D10" s="140" t="s">
        <v>686</v>
      </c>
      <c r="E10" s="168" t="s">
        <v>685</v>
      </c>
    </row>
    <row r="11" spans="1:5" ht="21" hidden="1" x14ac:dyDescent="0.25">
      <c r="A11" s="88" t="s">
        <v>687</v>
      </c>
      <c r="B11" s="207" t="s">
        <v>895</v>
      </c>
      <c r="C11" s="207" t="s">
        <v>895</v>
      </c>
      <c r="D11" s="140" t="s">
        <v>688</v>
      </c>
      <c r="E11" s="109" t="s">
        <v>687</v>
      </c>
    </row>
    <row r="12" spans="1:5" ht="21" hidden="1" x14ac:dyDescent="0.25">
      <c r="A12" s="88" t="s">
        <v>693</v>
      </c>
      <c r="B12" s="207" t="s">
        <v>895</v>
      </c>
      <c r="C12" s="207" t="s">
        <v>895</v>
      </c>
      <c r="D12" s="140" t="s">
        <v>694</v>
      </c>
      <c r="E12" s="109" t="s">
        <v>693</v>
      </c>
    </row>
    <row r="13" spans="1:5" ht="21" hidden="1" x14ac:dyDescent="0.25">
      <c r="A13" s="52" t="s">
        <v>695</v>
      </c>
      <c r="B13" s="207" t="s">
        <v>895</v>
      </c>
      <c r="C13" s="207" t="s">
        <v>895</v>
      </c>
      <c r="D13" s="140" t="s">
        <v>696</v>
      </c>
      <c r="E13" s="168" t="s">
        <v>695</v>
      </c>
    </row>
    <row r="14" spans="1:5" ht="21" x14ac:dyDescent="0.25">
      <c r="A14" s="88" t="s">
        <v>697</v>
      </c>
      <c r="B14" s="211">
        <f>+W!AG154</f>
        <v>12410700</v>
      </c>
      <c r="C14" s="208">
        <v>12176100</v>
      </c>
      <c r="D14" s="140" t="s">
        <v>698</v>
      </c>
      <c r="E14" s="109" t="s">
        <v>697</v>
      </c>
    </row>
    <row r="15" spans="1:5" ht="21" x14ac:dyDescent="0.25">
      <c r="A15" s="88" t="s">
        <v>699</v>
      </c>
      <c r="B15" s="211">
        <f>+W!AG155</f>
        <v>539983.88</v>
      </c>
      <c r="C15" s="208">
        <v>533598.12</v>
      </c>
      <c r="D15" s="140" t="s">
        <v>700</v>
      </c>
      <c r="E15" s="109" t="s">
        <v>699</v>
      </c>
    </row>
    <row r="16" spans="1:5" ht="21" x14ac:dyDescent="0.25">
      <c r="A16" s="88" t="s">
        <v>701</v>
      </c>
      <c r="B16" s="211">
        <f>+W!AG156</f>
        <v>158750</v>
      </c>
      <c r="C16" s="208">
        <v>0</v>
      </c>
      <c r="D16" s="140" t="s">
        <v>702</v>
      </c>
      <c r="E16" s="109" t="s">
        <v>701</v>
      </c>
    </row>
    <row r="17" spans="1:5" ht="24.75" customHeight="1" x14ac:dyDescent="0.25">
      <c r="A17" s="17" t="s">
        <v>703</v>
      </c>
      <c r="B17" s="104">
        <f>+W!AG157</f>
        <v>323758</v>
      </c>
      <c r="C17" s="127">
        <f>367241+193000</f>
        <v>560241</v>
      </c>
      <c r="D17" s="171" t="s">
        <v>1008</v>
      </c>
      <c r="E17" s="141" t="s">
        <v>1009</v>
      </c>
    </row>
    <row r="18" spans="1:5" ht="21" hidden="1" x14ac:dyDescent="0.25">
      <c r="A18" s="88" t="s">
        <v>704</v>
      </c>
      <c r="B18" s="212" t="s">
        <v>895</v>
      </c>
      <c r="C18" s="212" t="s">
        <v>895</v>
      </c>
      <c r="D18" s="140" t="s">
        <v>705</v>
      </c>
      <c r="E18" s="109" t="s">
        <v>704</v>
      </c>
    </row>
    <row r="19" spans="1:5" ht="21" x14ac:dyDescent="0.25">
      <c r="A19" s="147" t="s">
        <v>706</v>
      </c>
      <c r="B19" s="223">
        <f>SUM(B8:B18)</f>
        <v>13504576.880000001</v>
      </c>
      <c r="C19" s="223">
        <f>SUM(C8:C18)</f>
        <v>13401116.119999999</v>
      </c>
      <c r="D19" s="108"/>
      <c r="E19" s="176"/>
    </row>
    <row r="20" spans="1:5" ht="21" hidden="1" x14ac:dyDescent="0.35">
      <c r="A20" s="10" t="s">
        <v>707</v>
      </c>
      <c r="B20" s="207"/>
      <c r="C20" s="207"/>
      <c r="D20" s="140"/>
      <c r="E20" s="109"/>
    </row>
    <row r="21" spans="1:5" ht="21" hidden="1" x14ac:dyDescent="0.35">
      <c r="A21" s="12" t="s">
        <v>710</v>
      </c>
      <c r="B21" s="207" t="s">
        <v>895</v>
      </c>
      <c r="C21" s="207" t="s">
        <v>895</v>
      </c>
      <c r="D21" s="170" t="s">
        <v>711</v>
      </c>
      <c r="E21" s="114" t="s">
        <v>710</v>
      </c>
    </row>
    <row r="22" spans="1:5" ht="21" hidden="1" x14ac:dyDescent="0.25">
      <c r="A22" s="27" t="s">
        <v>712</v>
      </c>
      <c r="B22" s="207" t="s">
        <v>895</v>
      </c>
      <c r="C22" s="207" t="s">
        <v>895</v>
      </c>
      <c r="D22" s="171" t="s">
        <v>713</v>
      </c>
      <c r="E22" s="141" t="s">
        <v>712</v>
      </c>
    </row>
    <row r="23" spans="1:5" ht="21" hidden="1" x14ac:dyDescent="0.35">
      <c r="A23" s="12" t="s">
        <v>718</v>
      </c>
      <c r="B23" s="212" t="s">
        <v>895</v>
      </c>
      <c r="C23" s="212" t="s">
        <v>895</v>
      </c>
      <c r="D23" s="170" t="s">
        <v>719</v>
      </c>
      <c r="E23" s="114" t="s">
        <v>718</v>
      </c>
    </row>
    <row r="24" spans="1:5" ht="21" hidden="1" x14ac:dyDescent="0.35">
      <c r="A24" s="10" t="s">
        <v>720</v>
      </c>
      <c r="B24" s="9">
        <f>SUM(B21:B23)</f>
        <v>0</v>
      </c>
      <c r="C24" s="9">
        <f>SUM(C21:C23)</f>
        <v>0</v>
      </c>
      <c r="D24" s="114"/>
    </row>
    <row r="25" spans="1:5" ht="21.75" thickBot="1" x14ac:dyDescent="0.4">
      <c r="A25" s="10" t="s">
        <v>1134</v>
      </c>
      <c r="B25" s="105">
        <f>+B19+B24</f>
        <v>13504576.880000001</v>
      </c>
      <c r="C25" s="105">
        <f>+C19+C24</f>
        <v>13401116.119999999</v>
      </c>
      <c r="D25" s="114"/>
    </row>
    <row r="26" spans="1:5" s="179" customFormat="1" ht="19.5" thickTop="1" x14ac:dyDescent="0.3">
      <c r="A26" s="114"/>
      <c r="B26" s="114"/>
      <c r="C26" s="114"/>
      <c r="D26" s="114"/>
      <c r="E26" s="108"/>
    </row>
  </sheetData>
  <mergeCells count="6">
    <mergeCell ref="A5:A6"/>
    <mergeCell ref="B5:C5"/>
    <mergeCell ref="A1:C1"/>
    <mergeCell ref="A2:C2"/>
    <mergeCell ref="A3:C3"/>
    <mergeCell ref="B4:C4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00FF00"/>
  </sheetPr>
  <dimension ref="A1:E94"/>
  <sheetViews>
    <sheetView zoomScaleNormal="100" workbookViewId="0">
      <selection activeCell="A81" sqref="A81"/>
    </sheetView>
  </sheetViews>
  <sheetFormatPr defaultColWidth="9" defaultRowHeight="18.75" x14ac:dyDescent="0.25"/>
  <cols>
    <col min="1" max="1" width="49.25" style="107" customWidth="1"/>
    <col min="2" max="3" width="12.625" style="107" customWidth="1"/>
    <col min="4" max="4" width="16.625" style="107" customWidth="1"/>
    <col min="5" max="5" width="58.125" style="108" customWidth="1"/>
    <col min="6" max="16384" width="9" style="107"/>
  </cols>
  <sheetData>
    <row r="1" spans="1:5" s="1" customFormat="1" ht="21" x14ac:dyDescent="0.35">
      <c r="A1" s="325">
        <v>22</v>
      </c>
      <c r="B1" s="325"/>
      <c r="C1" s="325"/>
      <c r="E1" s="207"/>
    </row>
    <row r="2" spans="1:5" ht="11.25" customHeight="1" x14ac:dyDescent="0.25"/>
    <row r="3" spans="1:5" ht="21" x14ac:dyDescent="0.25">
      <c r="A3" s="100" t="s">
        <v>1595</v>
      </c>
      <c r="B3" s="329"/>
      <c r="C3" s="329"/>
      <c r="D3" s="130" t="s">
        <v>1122</v>
      </c>
      <c r="E3" s="112" t="s">
        <v>920</v>
      </c>
    </row>
    <row r="4" spans="1:5" ht="21" x14ac:dyDescent="0.25">
      <c r="A4" s="328"/>
      <c r="B4" s="329" t="s">
        <v>891</v>
      </c>
      <c r="C4" s="329"/>
      <c r="D4" s="130"/>
    </row>
    <row r="5" spans="1:5" ht="21" x14ac:dyDescent="0.25">
      <c r="A5" s="328"/>
      <c r="B5" s="3">
        <v>2565</v>
      </c>
      <c r="C5" s="3">
        <v>2564</v>
      </c>
      <c r="D5" s="130"/>
    </row>
    <row r="6" spans="1:5" ht="21" x14ac:dyDescent="0.25">
      <c r="A6" s="331" t="s">
        <v>721</v>
      </c>
      <c r="B6" s="205">
        <f>-(W!AH158+W!AH159+W!AH160)</f>
        <v>-66191.3</v>
      </c>
      <c r="C6" s="333">
        <f>4481.91+1023153.8+54870+7110.5</f>
        <v>1089616.21</v>
      </c>
      <c r="D6" s="171" t="s">
        <v>722</v>
      </c>
      <c r="E6" s="141" t="s">
        <v>723</v>
      </c>
    </row>
    <row r="7" spans="1:5" ht="1.5" customHeight="1" x14ac:dyDescent="0.25">
      <c r="A7" s="331"/>
      <c r="B7" s="205"/>
      <c r="C7" s="333"/>
      <c r="D7" s="171" t="s">
        <v>724</v>
      </c>
      <c r="E7" s="141" t="s">
        <v>725</v>
      </c>
    </row>
    <row r="8" spans="1:5" ht="21" hidden="1" x14ac:dyDescent="0.25">
      <c r="A8" s="331"/>
      <c r="B8" s="205"/>
      <c r="C8" s="333"/>
      <c r="D8" s="171" t="s">
        <v>726</v>
      </c>
      <c r="E8" s="141" t="s">
        <v>727</v>
      </c>
    </row>
    <row r="9" spans="1:5" ht="21" hidden="1" x14ac:dyDescent="0.25">
      <c r="A9" s="331"/>
      <c r="B9" s="205"/>
      <c r="C9" s="333"/>
      <c r="D9" s="171" t="s">
        <v>728</v>
      </c>
      <c r="E9" s="141" t="s">
        <v>729</v>
      </c>
    </row>
    <row r="10" spans="1:5" ht="21" hidden="1" x14ac:dyDescent="0.25">
      <c r="A10" s="331"/>
      <c r="B10" s="205"/>
      <c r="C10" s="333"/>
      <c r="D10" s="171" t="s">
        <v>730</v>
      </c>
      <c r="E10" s="141" t="s">
        <v>731</v>
      </c>
    </row>
    <row r="11" spans="1:5" ht="21" hidden="1" x14ac:dyDescent="0.25">
      <c r="A11" s="331"/>
      <c r="B11" s="205"/>
      <c r="C11" s="333"/>
      <c r="D11" s="171" t="s">
        <v>732</v>
      </c>
      <c r="E11" s="141" t="s">
        <v>733</v>
      </c>
    </row>
    <row r="12" spans="1:5" ht="21" hidden="1" x14ac:dyDescent="0.25">
      <c r="A12" s="331"/>
      <c r="B12" s="205"/>
      <c r="C12" s="333"/>
      <c r="D12" s="171" t="s">
        <v>734</v>
      </c>
      <c r="E12" s="141" t="s">
        <v>735</v>
      </c>
    </row>
    <row r="13" spans="1:5" ht="21" hidden="1" x14ac:dyDescent="0.25">
      <c r="A13" s="331"/>
      <c r="B13" s="205"/>
      <c r="C13" s="333"/>
      <c r="D13" s="171" t="s">
        <v>736</v>
      </c>
      <c r="E13" s="141" t="s">
        <v>737</v>
      </c>
    </row>
    <row r="14" spans="1:5" ht="21" hidden="1" x14ac:dyDescent="0.25">
      <c r="A14" s="331"/>
      <c r="B14" s="205"/>
      <c r="C14" s="333"/>
      <c r="D14" s="171" t="s">
        <v>738</v>
      </c>
      <c r="E14" s="141" t="s">
        <v>739</v>
      </c>
    </row>
    <row r="15" spans="1:5" ht="21" hidden="1" x14ac:dyDescent="0.25">
      <c r="A15" s="331"/>
      <c r="B15" s="205"/>
      <c r="C15" s="333"/>
      <c r="D15" s="171" t="s">
        <v>740</v>
      </c>
      <c r="E15" s="141" t="s">
        <v>741</v>
      </c>
    </row>
    <row r="16" spans="1:5" ht="21" hidden="1" x14ac:dyDescent="0.25">
      <c r="A16" s="331"/>
      <c r="B16" s="205"/>
      <c r="C16" s="333"/>
      <c r="D16" s="171" t="s">
        <v>742</v>
      </c>
      <c r="E16" s="141" t="s">
        <v>743</v>
      </c>
    </row>
    <row r="17" spans="1:5" ht="1.5" hidden="1" customHeight="1" x14ac:dyDescent="0.25">
      <c r="A17" s="331"/>
      <c r="B17" s="205"/>
      <c r="C17" s="333"/>
      <c r="D17" s="171" t="s">
        <v>744</v>
      </c>
      <c r="E17" s="141" t="s">
        <v>745</v>
      </c>
    </row>
    <row r="18" spans="1:5" ht="21" hidden="1" x14ac:dyDescent="0.25">
      <c r="A18" s="331"/>
      <c r="B18" s="205"/>
      <c r="C18" s="333"/>
      <c r="D18" s="171" t="s">
        <v>746</v>
      </c>
      <c r="E18" s="141" t="s">
        <v>747</v>
      </c>
    </row>
    <row r="19" spans="1:5" ht="21" hidden="1" x14ac:dyDescent="0.25">
      <c r="A19" s="331"/>
      <c r="B19" s="205"/>
      <c r="C19" s="333"/>
      <c r="D19" s="171" t="s">
        <v>748</v>
      </c>
      <c r="E19" s="141" t="s">
        <v>749</v>
      </c>
    </row>
    <row r="20" spans="1:5" ht="21" hidden="1" x14ac:dyDescent="0.25">
      <c r="A20" s="331"/>
      <c r="B20" s="205"/>
      <c r="C20" s="333"/>
      <c r="D20" s="171" t="s">
        <v>750</v>
      </c>
      <c r="E20" s="141" t="s">
        <v>751</v>
      </c>
    </row>
    <row r="21" spans="1:5" ht="21" hidden="1" x14ac:dyDescent="0.25">
      <c r="A21" s="331"/>
      <c r="B21" s="205"/>
      <c r="C21" s="333"/>
      <c r="D21" s="171" t="s">
        <v>752</v>
      </c>
      <c r="E21" s="141" t="s">
        <v>753</v>
      </c>
    </row>
    <row r="22" spans="1:5" ht="21" hidden="1" x14ac:dyDescent="0.25">
      <c r="A22" s="331"/>
      <c r="B22" s="205"/>
      <c r="C22" s="333"/>
      <c r="D22" s="171" t="s">
        <v>754</v>
      </c>
      <c r="E22" s="141" t="s">
        <v>755</v>
      </c>
    </row>
    <row r="23" spans="1:5" ht="21" hidden="1" x14ac:dyDescent="0.25">
      <c r="A23" s="331"/>
      <c r="B23" s="205"/>
      <c r="C23" s="333"/>
      <c r="D23" s="171" t="s">
        <v>756</v>
      </c>
      <c r="E23" s="141" t="s">
        <v>757</v>
      </c>
    </row>
    <row r="24" spans="1:5" ht="21" hidden="1" x14ac:dyDescent="0.25">
      <c r="A24" s="331"/>
      <c r="B24" s="205"/>
      <c r="C24" s="333"/>
      <c r="D24" s="171" t="s">
        <v>758</v>
      </c>
      <c r="E24" s="141" t="s">
        <v>759</v>
      </c>
    </row>
    <row r="25" spans="1:5" ht="21" hidden="1" x14ac:dyDescent="0.25">
      <c r="A25" s="331"/>
      <c r="B25" s="205"/>
      <c r="C25" s="333"/>
      <c r="D25" s="171" t="s">
        <v>760</v>
      </c>
      <c r="E25" s="141" t="s">
        <v>761</v>
      </c>
    </row>
    <row r="26" spans="1:5" ht="21" hidden="1" x14ac:dyDescent="0.25">
      <c r="A26" s="331"/>
      <c r="B26" s="205"/>
      <c r="C26" s="333"/>
      <c r="D26" s="171" t="s">
        <v>762</v>
      </c>
      <c r="E26" s="141" t="s">
        <v>763</v>
      </c>
    </row>
    <row r="27" spans="1:5" ht="21" hidden="1" x14ac:dyDescent="0.25">
      <c r="A27" s="331"/>
      <c r="B27" s="205"/>
      <c r="C27" s="333"/>
      <c r="D27" s="171" t="s">
        <v>764</v>
      </c>
      <c r="E27" s="141" t="s">
        <v>765</v>
      </c>
    </row>
    <row r="28" spans="1:5" ht="21" hidden="1" x14ac:dyDescent="0.25">
      <c r="A28" s="331"/>
      <c r="B28" s="205"/>
      <c r="C28" s="333"/>
      <c r="D28" s="171" t="s">
        <v>766</v>
      </c>
      <c r="E28" s="141" t="s">
        <v>767</v>
      </c>
    </row>
    <row r="29" spans="1:5" ht="21" hidden="1" x14ac:dyDescent="0.25">
      <c r="A29" s="331"/>
      <c r="B29" s="205"/>
      <c r="C29" s="333"/>
      <c r="D29" s="171" t="s">
        <v>768</v>
      </c>
      <c r="E29" s="141" t="s">
        <v>769</v>
      </c>
    </row>
    <row r="30" spans="1:5" ht="21" hidden="1" x14ac:dyDescent="0.25">
      <c r="A30" s="331"/>
      <c r="B30" s="205"/>
      <c r="C30" s="333"/>
      <c r="D30" s="171" t="s">
        <v>770</v>
      </c>
      <c r="E30" s="141" t="s">
        <v>771</v>
      </c>
    </row>
    <row r="31" spans="1:5" ht="21" hidden="1" x14ac:dyDescent="0.25">
      <c r="A31" s="331"/>
      <c r="B31" s="205"/>
      <c r="C31" s="333"/>
      <c r="D31" s="171" t="s">
        <v>772</v>
      </c>
      <c r="E31" s="141" t="s">
        <v>773</v>
      </c>
    </row>
    <row r="32" spans="1:5" ht="21" hidden="1" x14ac:dyDescent="0.25">
      <c r="A32" s="331"/>
      <c r="B32" s="205"/>
      <c r="C32" s="333"/>
      <c r="D32" s="171" t="s">
        <v>774</v>
      </c>
      <c r="E32" s="141" t="s">
        <v>775</v>
      </c>
    </row>
    <row r="33" spans="1:5" ht="21" hidden="1" x14ac:dyDescent="0.25">
      <c r="A33" s="331"/>
      <c r="B33" s="205"/>
      <c r="C33" s="333"/>
      <c r="D33" s="171" t="s">
        <v>776</v>
      </c>
      <c r="E33" s="141" t="s">
        <v>777</v>
      </c>
    </row>
    <row r="34" spans="1:5" ht="21" hidden="1" x14ac:dyDescent="0.25">
      <c r="A34" s="331"/>
      <c r="B34" s="205"/>
      <c r="C34" s="333"/>
      <c r="D34" s="171" t="s">
        <v>778</v>
      </c>
      <c r="E34" s="141" t="s">
        <v>779</v>
      </c>
    </row>
    <row r="35" spans="1:5" ht="21" hidden="1" x14ac:dyDescent="0.25">
      <c r="A35" s="331"/>
      <c r="B35" s="205"/>
      <c r="C35" s="333"/>
      <c r="D35" s="171" t="s">
        <v>780</v>
      </c>
      <c r="E35" s="141" t="s">
        <v>781</v>
      </c>
    </row>
    <row r="36" spans="1:5" x14ac:dyDescent="0.25">
      <c r="A36" s="331" t="s">
        <v>782</v>
      </c>
      <c r="B36" s="334">
        <f>+W!AG161</f>
        <v>11933.7</v>
      </c>
      <c r="C36" s="333">
        <v>0</v>
      </c>
      <c r="D36" s="167" t="s">
        <v>783</v>
      </c>
      <c r="E36" s="168" t="s">
        <v>784</v>
      </c>
    </row>
    <row r="37" spans="1:5" ht="2.25" customHeight="1" x14ac:dyDescent="0.25">
      <c r="A37" s="331"/>
      <c r="B37" s="332"/>
      <c r="C37" s="333"/>
      <c r="D37" s="167" t="s">
        <v>785</v>
      </c>
      <c r="E37" s="168" t="s">
        <v>786</v>
      </c>
    </row>
    <row r="38" spans="1:5" hidden="1" x14ac:dyDescent="0.25">
      <c r="A38" s="331"/>
      <c r="B38" s="332"/>
      <c r="C38" s="333"/>
      <c r="D38" s="167" t="s">
        <v>787</v>
      </c>
      <c r="E38" s="168" t="s">
        <v>788</v>
      </c>
    </row>
    <row r="39" spans="1:5" hidden="1" x14ac:dyDescent="0.25">
      <c r="A39" s="331"/>
      <c r="B39" s="332"/>
      <c r="C39" s="333"/>
      <c r="D39" s="167" t="s">
        <v>789</v>
      </c>
      <c r="E39" s="168" t="s">
        <v>790</v>
      </c>
    </row>
    <row r="40" spans="1:5" hidden="1" x14ac:dyDescent="0.25">
      <c r="A40" s="331"/>
      <c r="B40" s="332"/>
      <c r="C40" s="333"/>
      <c r="D40" s="167" t="s">
        <v>791</v>
      </c>
      <c r="E40" s="168" t="s">
        <v>792</v>
      </c>
    </row>
    <row r="41" spans="1:5" hidden="1" x14ac:dyDescent="0.25">
      <c r="A41" s="331"/>
      <c r="B41" s="332"/>
      <c r="C41" s="333"/>
      <c r="D41" s="167" t="s">
        <v>793</v>
      </c>
      <c r="E41" s="168" t="s">
        <v>794</v>
      </c>
    </row>
    <row r="42" spans="1:5" hidden="1" x14ac:dyDescent="0.25">
      <c r="A42" s="331"/>
      <c r="B42" s="332"/>
      <c r="C42" s="333"/>
      <c r="D42" s="167" t="s">
        <v>795</v>
      </c>
      <c r="E42" s="168" t="s">
        <v>796</v>
      </c>
    </row>
    <row r="43" spans="1:5" ht="12.75" hidden="1" customHeight="1" x14ac:dyDescent="0.25">
      <c r="A43" s="331"/>
      <c r="B43" s="332"/>
      <c r="C43" s="333"/>
      <c r="D43" s="167" t="s">
        <v>797</v>
      </c>
      <c r="E43" s="168" t="s">
        <v>798</v>
      </c>
    </row>
    <row r="44" spans="1:5" hidden="1" x14ac:dyDescent="0.25">
      <c r="A44" s="331"/>
      <c r="B44" s="332"/>
      <c r="C44" s="333"/>
      <c r="D44" s="167" t="s">
        <v>799</v>
      </c>
      <c r="E44" s="168" t="s">
        <v>800</v>
      </c>
    </row>
    <row r="45" spans="1:5" hidden="1" x14ac:dyDescent="0.25">
      <c r="A45" s="331"/>
      <c r="B45" s="332"/>
      <c r="C45" s="333"/>
      <c r="D45" s="167" t="s">
        <v>801</v>
      </c>
      <c r="E45" s="168" t="s">
        <v>802</v>
      </c>
    </row>
    <row r="46" spans="1:5" hidden="1" x14ac:dyDescent="0.25">
      <c r="A46" s="331"/>
      <c r="B46" s="332"/>
      <c r="C46" s="333"/>
      <c r="D46" s="167" t="s">
        <v>803</v>
      </c>
      <c r="E46" s="168" t="s">
        <v>804</v>
      </c>
    </row>
    <row r="47" spans="1:5" hidden="1" x14ac:dyDescent="0.25">
      <c r="A47" s="331"/>
      <c r="B47" s="332"/>
      <c r="C47" s="333"/>
      <c r="D47" s="167" t="s">
        <v>805</v>
      </c>
      <c r="E47" s="168" t="s">
        <v>806</v>
      </c>
    </row>
    <row r="48" spans="1:5" hidden="1" x14ac:dyDescent="0.25">
      <c r="A48" s="331"/>
      <c r="B48" s="332"/>
      <c r="C48" s="333"/>
      <c r="D48" s="167" t="s">
        <v>807</v>
      </c>
      <c r="E48" s="168" t="s">
        <v>808</v>
      </c>
    </row>
    <row r="49" spans="1:5" hidden="1" x14ac:dyDescent="0.25">
      <c r="A49" s="331"/>
      <c r="B49" s="332"/>
      <c r="C49" s="333"/>
      <c r="D49" s="167" t="s">
        <v>809</v>
      </c>
      <c r="E49" s="168" t="s">
        <v>810</v>
      </c>
    </row>
    <row r="50" spans="1:5" hidden="1" x14ac:dyDescent="0.25">
      <c r="A50" s="331"/>
      <c r="B50" s="332"/>
      <c r="C50" s="333"/>
      <c r="D50" s="167" t="s">
        <v>811</v>
      </c>
      <c r="E50" s="168" t="s">
        <v>812</v>
      </c>
    </row>
    <row r="51" spans="1:5" hidden="1" x14ac:dyDescent="0.25">
      <c r="A51" s="331"/>
      <c r="B51" s="332"/>
      <c r="C51" s="333"/>
      <c r="D51" s="167" t="s">
        <v>813</v>
      </c>
      <c r="E51" s="168" t="s">
        <v>814</v>
      </c>
    </row>
    <row r="52" spans="1:5" hidden="1" x14ac:dyDescent="0.25">
      <c r="A52" s="331"/>
      <c r="B52" s="332"/>
      <c r="C52" s="333"/>
      <c r="D52" s="167" t="s">
        <v>815</v>
      </c>
      <c r="E52" s="168" t="s">
        <v>816</v>
      </c>
    </row>
    <row r="53" spans="1:5" hidden="1" x14ac:dyDescent="0.25">
      <c r="A53" s="331"/>
      <c r="B53" s="332"/>
      <c r="C53" s="333"/>
      <c r="D53" s="167" t="s">
        <v>817</v>
      </c>
      <c r="E53" s="168" t="s">
        <v>818</v>
      </c>
    </row>
    <row r="54" spans="1:5" hidden="1" x14ac:dyDescent="0.25">
      <c r="A54" s="331"/>
      <c r="B54" s="332"/>
      <c r="C54" s="333"/>
      <c r="D54" s="167" t="s">
        <v>1118</v>
      </c>
      <c r="E54" s="168" t="s">
        <v>819</v>
      </c>
    </row>
    <row r="55" spans="1:5" ht="15.75" hidden="1" customHeight="1" x14ac:dyDescent="0.25">
      <c r="A55" s="331"/>
      <c r="B55" s="332"/>
      <c r="C55" s="333"/>
      <c r="D55" s="167" t="s">
        <v>820</v>
      </c>
      <c r="E55" s="168" t="s">
        <v>821</v>
      </c>
    </row>
    <row r="56" spans="1:5" hidden="1" x14ac:dyDescent="0.25">
      <c r="A56" s="331"/>
      <c r="B56" s="332"/>
      <c r="C56" s="333"/>
      <c r="D56" s="167" t="s">
        <v>822</v>
      </c>
      <c r="E56" s="168" t="s">
        <v>823</v>
      </c>
    </row>
    <row r="57" spans="1:5" hidden="1" x14ac:dyDescent="0.25">
      <c r="A57" s="331"/>
      <c r="B57" s="332"/>
      <c r="C57" s="333"/>
      <c r="D57" s="167" t="s">
        <v>824</v>
      </c>
      <c r="E57" s="168" t="s">
        <v>825</v>
      </c>
    </row>
    <row r="58" spans="1:5" hidden="1" x14ac:dyDescent="0.25">
      <c r="A58" s="331"/>
      <c r="B58" s="332"/>
      <c r="C58" s="333"/>
      <c r="D58" s="167" t="s">
        <v>826</v>
      </c>
      <c r="E58" s="168" t="s">
        <v>827</v>
      </c>
    </row>
    <row r="59" spans="1:5" hidden="1" x14ac:dyDescent="0.25">
      <c r="A59" s="331"/>
      <c r="B59" s="332"/>
      <c r="C59" s="333"/>
      <c r="D59" s="167" t="s">
        <v>828</v>
      </c>
      <c r="E59" s="168" t="s">
        <v>829</v>
      </c>
    </row>
    <row r="60" spans="1:5" hidden="1" x14ac:dyDescent="0.25">
      <c r="A60" s="331"/>
      <c r="B60" s="332"/>
      <c r="C60" s="333"/>
      <c r="D60" s="167" t="s">
        <v>830</v>
      </c>
      <c r="E60" s="168" t="s">
        <v>831</v>
      </c>
    </row>
    <row r="61" spans="1:5" hidden="1" x14ac:dyDescent="0.25">
      <c r="A61" s="331"/>
      <c r="B61" s="332"/>
      <c r="C61" s="333"/>
      <c r="D61" s="167" t="s">
        <v>832</v>
      </c>
      <c r="E61" s="168" t="s">
        <v>833</v>
      </c>
    </row>
    <row r="62" spans="1:5" hidden="1" x14ac:dyDescent="0.25">
      <c r="A62" s="331"/>
      <c r="B62" s="332"/>
      <c r="C62" s="333"/>
      <c r="D62" s="167" t="s">
        <v>834</v>
      </c>
      <c r="E62" s="168" t="s">
        <v>835</v>
      </c>
    </row>
    <row r="63" spans="1:5" hidden="1" x14ac:dyDescent="0.25">
      <c r="A63" s="331"/>
      <c r="B63" s="332"/>
      <c r="C63" s="333"/>
      <c r="D63" s="167" t="s">
        <v>836</v>
      </c>
      <c r="E63" s="168" t="s">
        <v>837</v>
      </c>
    </row>
    <row r="64" spans="1:5" hidden="1" x14ac:dyDescent="0.25">
      <c r="A64" s="331"/>
      <c r="B64" s="332"/>
      <c r="C64" s="333"/>
      <c r="D64" s="167" t="s">
        <v>838</v>
      </c>
      <c r="E64" s="168" t="s">
        <v>839</v>
      </c>
    </row>
    <row r="65" spans="1:5" hidden="1" x14ac:dyDescent="0.25">
      <c r="A65" s="331"/>
      <c r="B65" s="332"/>
      <c r="C65" s="333"/>
      <c r="D65" s="167" t="s">
        <v>840</v>
      </c>
      <c r="E65" s="168" t="s">
        <v>841</v>
      </c>
    </row>
    <row r="66" spans="1:5" hidden="1" x14ac:dyDescent="0.25">
      <c r="A66" s="331"/>
      <c r="B66" s="332"/>
      <c r="C66" s="333"/>
      <c r="D66" s="167" t="s">
        <v>842</v>
      </c>
      <c r="E66" s="168" t="s">
        <v>843</v>
      </c>
    </row>
    <row r="67" spans="1:5" hidden="1" x14ac:dyDescent="0.25">
      <c r="A67" s="331"/>
      <c r="B67" s="332"/>
      <c r="C67" s="333"/>
      <c r="D67" s="167" t="s">
        <v>844</v>
      </c>
      <c r="E67" s="168" t="s">
        <v>845</v>
      </c>
    </row>
    <row r="68" spans="1:5" hidden="1" x14ac:dyDescent="0.25">
      <c r="A68" s="331"/>
      <c r="B68" s="332"/>
      <c r="C68" s="333"/>
      <c r="D68" s="167" t="s">
        <v>846</v>
      </c>
      <c r="E68" s="168" t="s">
        <v>847</v>
      </c>
    </row>
    <row r="69" spans="1:5" hidden="1" x14ac:dyDescent="0.25">
      <c r="A69" s="331"/>
      <c r="B69" s="332"/>
      <c r="C69" s="333"/>
      <c r="D69" s="167" t="s">
        <v>848</v>
      </c>
      <c r="E69" s="168" t="s">
        <v>849</v>
      </c>
    </row>
    <row r="70" spans="1:5" ht="37.5" hidden="1" x14ac:dyDescent="0.25">
      <c r="A70" s="131" t="s">
        <v>850</v>
      </c>
      <c r="B70" s="5" t="s">
        <v>895</v>
      </c>
      <c r="C70" s="5" t="s">
        <v>895</v>
      </c>
      <c r="D70" s="171" t="s">
        <v>1010</v>
      </c>
      <c r="E70" s="141" t="s">
        <v>1011</v>
      </c>
    </row>
    <row r="71" spans="1:5" ht="21" hidden="1" x14ac:dyDescent="0.25">
      <c r="A71" s="133" t="s">
        <v>851</v>
      </c>
      <c r="B71" s="207" t="s">
        <v>895</v>
      </c>
      <c r="C71" s="207" t="s">
        <v>895</v>
      </c>
      <c r="D71" s="172" t="s">
        <v>852</v>
      </c>
      <c r="E71" s="153" t="s">
        <v>851</v>
      </c>
    </row>
    <row r="72" spans="1:5" ht="21" hidden="1" x14ac:dyDescent="0.25">
      <c r="A72" s="133" t="s">
        <v>853</v>
      </c>
      <c r="B72" s="207" t="s">
        <v>895</v>
      </c>
      <c r="C72" s="207" t="s">
        <v>895</v>
      </c>
      <c r="D72" s="172" t="s">
        <v>854</v>
      </c>
      <c r="E72" s="153" t="s">
        <v>855</v>
      </c>
    </row>
    <row r="73" spans="1:5" ht="21" hidden="1" x14ac:dyDescent="0.3">
      <c r="A73" s="133" t="s">
        <v>856</v>
      </c>
      <c r="B73" s="207" t="s">
        <v>895</v>
      </c>
      <c r="C73" s="207" t="s">
        <v>895</v>
      </c>
      <c r="D73" s="170" t="s">
        <v>857</v>
      </c>
      <c r="E73" s="114" t="s">
        <v>856</v>
      </c>
    </row>
    <row r="74" spans="1:5" ht="22.5" customHeight="1" x14ac:dyDescent="0.25">
      <c r="A74" s="133" t="s">
        <v>858</v>
      </c>
      <c r="B74" s="208">
        <v>0</v>
      </c>
      <c r="C74" s="208">
        <v>812599.3</v>
      </c>
      <c r="D74" s="172" t="s">
        <v>859</v>
      </c>
      <c r="E74" s="153" t="s">
        <v>858</v>
      </c>
    </row>
    <row r="75" spans="1:5" ht="21" hidden="1" x14ac:dyDescent="0.25">
      <c r="A75" s="133" t="s">
        <v>860</v>
      </c>
      <c r="B75" s="207" t="s">
        <v>895</v>
      </c>
      <c r="C75" s="207" t="s">
        <v>895</v>
      </c>
      <c r="D75" s="172" t="s">
        <v>861</v>
      </c>
      <c r="E75" s="153" t="s">
        <v>862</v>
      </c>
    </row>
    <row r="76" spans="1:5" ht="56.25" hidden="1" x14ac:dyDescent="0.25">
      <c r="A76" s="131" t="s">
        <v>863</v>
      </c>
      <c r="B76" s="5" t="s">
        <v>895</v>
      </c>
      <c r="C76" s="5" t="s">
        <v>895</v>
      </c>
      <c r="D76" s="171" t="s">
        <v>1012</v>
      </c>
      <c r="E76" s="141" t="s">
        <v>1013</v>
      </c>
    </row>
    <row r="77" spans="1:5" ht="23.25" customHeight="1" x14ac:dyDescent="0.25">
      <c r="A77" s="131" t="s">
        <v>864</v>
      </c>
      <c r="B77" s="219">
        <f>+W!AG163+W!AG164</f>
        <v>201363.02</v>
      </c>
      <c r="C77" s="128">
        <v>153200</v>
      </c>
      <c r="D77" s="171" t="s">
        <v>1014</v>
      </c>
      <c r="E77" s="141" t="s">
        <v>1015</v>
      </c>
    </row>
    <row r="78" spans="1:5" ht="21.75" thickBot="1" x14ac:dyDescent="0.3">
      <c r="A78" s="139" t="s">
        <v>865</v>
      </c>
      <c r="B78" s="224">
        <f>SUM(B6:B77)</f>
        <v>147105.41999999998</v>
      </c>
      <c r="C78" s="224">
        <f>SUM(C6:C77)</f>
        <v>2055415.51</v>
      </c>
      <c r="D78" s="140"/>
      <c r="E78" s="109"/>
    </row>
    <row r="79" spans="1:5" ht="18" customHeight="1" thickTop="1" x14ac:dyDescent="0.25">
      <c r="A79" s="109"/>
      <c r="B79" s="108"/>
      <c r="C79" s="108"/>
      <c r="D79" s="140"/>
      <c r="E79" s="109"/>
    </row>
    <row r="80" spans="1:5" x14ac:dyDescent="0.25">
      <c r="A80" s="109"/>
      <c r="B80" s="108"/>
      <c r="C80" s="108"/>
      <c r="D80" s="167"/>
      <c r="E80" s="168"/>
    </row>
    <row r="81" spans="1:5" x14ac:dyDescent="0.25">
      <c r="A81" s="109"/>
      <c r="B81" s="108"/>
      <c r="C81" s="108"/>
      <c r="D81" s="140"/>
      <c r="E81" s="109"/>
    </row>
    <row r="82" spans="1:5" ht="18" customHeight="1" x14ac:dyDescent="0.3">
      <c r="A82" s="109"/>
      <c r="B82" s="108"/>
      <c r="C82" s="108"/>
      <c r="D82" s="170"/>
      <c r="E82" s="114"/>
    </row>
    <row r="83" spans="1:5" x14ac:dyDescent="0.25">
      <c r="A83" s="109"/>
      <c r="B83" s="108"/>
      <c r="C83" s="108"/>
      <c r="D83" s="171"/>
      <c r="E83" s="141"/>
    </row>
    <row r="84" spans="1:5" ht="23.25" customHeight="1" x14ac:dyDescent="0.25">
      <c r="A84" s="168"/>
      <c r="B84" s="108"/>
      <c r="C84" s="108"/>
      <c r="D84" s="108"/>
    </row>
    <row r="85" spans="1:5" ht="20.25" customHeight="1" x14ac:dyDescent="0.3">
      <c r="A85" s="114"/>
      <c r="B85" s="108"/>
      <c r="C85" s="108"/>
      <c r="D85" s="140"/>
      <c r="E85" s="109"/>
    </row>
    <row r="86" spans="1:5" ht="20.25" customHeight="1" x14ac:dyDescent="0.25">
      <c r="A86" s="141"/>
      <c r="B86" s="108"/>
      <c r="C86" s="108"/>
      <c r="D86" s="140"/>
      <c r="E86" s="109"/>
    </row>
    <row r="87" spans="1:5" ht="18.75" customHeight="1" x14ac:dyDescent="0.25">
      <c r="A87" s="141"/>
      <c r="B87" s="108"/>
      <c r="C87" s="108"/>
      <c r="D87" s="140"/>
      <c r="E87" s="109"/>
    </row>
    <row r="88" spans="1:5" x14ac:dyDescent="0.25">
      <c r="A88" s="142"/>
      <c r="B88" s="112"/>
      <c r="C88" s="112"/>
      <c r="D88" s="112"/>
    </row>
    <row r="89" spans="1:5" x14ac:dyDescent="0.3">
      <c r="A89" s="114"/>
      <c r="B89" s="114"/>
      <c r="C89" s="114"/>
      <c r="D89" s="114"/>
    </row>
    <row r="90" spans="1:5" x14ac:dyDescent="0.3">
      <c r="A90" s="114"/>
      <c r="B90" s="114"/>
      <c r="C90" s="114"/>
      <c r="D90" s="114"/>
    </row>
    <row r="91" spans="1:5" x14ac:dyDescent="0.3">
      <c r="A91" s="114"/>
      <c r="B91" s="114"/>
      <c r="C91" s="114"/>
      <c r="D91" s="114"/>
    </row>
    <row r="92" spans="1:5" x14ac:dyDescent="0.3">
      <c r="A92" s="114"/>
      <c r="B92" s="114"/>
      <c r="C92" s="114"/>
      <c r="D92" s="114"/>
    </row>
    <row r="93" spans="1:5" x14ac:dyDescent="0.3">
      <c r="A93" s="114"/>
      <c r="B93" s="114"/>
      <c r="C93" s="114"/>
      <c r="D93" s="114"/>
    </row>
    <row r="94" spans="1:5" x14ac:dyDescent="0.3">
      <c r="A94" s="114"/>
      <c r="B94" s="114"/>
      <c r="C94" s="114"/>
      <c r="D94" s="114"/>
    </row>
  </sheetData>
  <mergeCells count="9">
    <mergeCell ref="A36:A69"/>
    <mergeCell ref="B36:B69"/>
    <mergeCell ref="C36:C69"/>
    <mergeCell ref="A6:A35"/>
    <mergeCell ref="A1:C1"/>
    <mergeCell ref="B4:C4"/>
    <mergeCell ref="B3:C3"/>
    <mergeCell ref="A4:A5"/>
    <mergeCell ref="C6:C35"/>
  </mergeCells>
  <pageMargins left="1.1811023622047245" right="0.78740157480314965" top="1.1811023622047245" bottom="0.78740157480314965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5FD0-CDF3-4FD0-952A-F8800A132963}">
  <sheetPr>
    <tabColor rgb="FFFF0000"/>
  </sheetPr>
  <dimension ref="A1:F81"/>
  <sheetViews>
    <sheetView topLeftCell="A10" zoomScale="106" zoomScaleNormal="106" workbookViewId="0">
      <selection activeCell="H18" sqref="H18"/>
    </sheetView>
  </sheetViews>
  <sheetFormatPr defaultColWidth="9" defaultRowHeight="21" x14ac:dyDescent="0.35"/>
  <cols>
    <col min="1" max="1" width="38.5" style="277" customWidth="1"/>
    <col min="2" max="2" width="15.25" style="254" customWidth="1"/>
    <col min="3" max="3" width="14.625" style="253" customWidth="1"/>
    <col min="4" max="4" width="15.125" style="273" customWidth="1"/>
    <col min="5" max="16384" width="9" style="12"/>
  </cols>
  <sheetData>
    <row r="1" spans="1:4" s="284" customFormat="1" x14ac:dyDescent="0.35">
      <c r="A1" s="343">
        <v>23</v>
      </c>
      <c r="B1" s="343"/>
      <c r="C1" s="343"/>
      <c r="D1" s="343"/>
    </row>
    <row r="2" spans="1:4" x14ac:dyDescent="0.35">
      <c r="A2" s="341" t="s">
        <v>1619</v>
      </c>
      <c r="B2" s="341"/>
      <c r="C2" s="342"/>
      <c r="D2" s="342"/>
    </row>
    <row r="3" spans="1:4" ht="21.75" customHeight="1" x14ac:dyDescent="0.35">
      <c r="A3" s="253" t="s">
        <v>1636</v>
      </c>
      <c r="B3" s="253"/>
      <c r="D3" s="254"/>
    </row>
    <row r="4" spans="1:4" ht="21.75" customHeight="1" x14ac:dyDescent="0.35">
      <c r="A4" s="253" t="s">
        <v>1637</v>
      </c>
      <c r="B4" s="253"/>
      <c r="D4" s="254"/>
    </row>
    <row r="5" spans="1:4" ht="18" customHeight="1" x14ac:dyDescent="0.35">
      <c r="A5" s="253"/>
      <c r="B5" s="340" t="s">
        <v>891</v>
      </c>
      <c r="C5" s="340"/>
      <c r="D5" s="340"/>
    </row>
    <row r="6" spans="1:4" ht="43.15" customHeight="1" x14ac:dyDescent="0.35">
      <c r="A6" s="255"/>
      <c r="B6" s="256" t="s">
        <v>1620</v>
      </c>
      <c r="C6" s="257" t="s">
        <v>1621</v>
      </c>
      <c r="D6" s="256" t="s">
        <v>1622</v>
      </c>
    </row>
    <row r="7" spans="1:4" x14ac:dyDescent="0.35">
      <c r="A7" s="258" t="s">
        <v>0</v>
      </c>
      <c r="B7" s="256"/>
      <c r="C7" s="257"/>
      <c r="D7" s="256"/>
    </row>
    <row r="8" spans="1:4" x14ac:dyDescent="0.35">
      <c r="A8" s="258" t="s">
        <v>892</v>
      </c>
      <c r="B8" s="256"/>
      <c r="C8" s="257"/>
      <c r="D8" s="256"/>
    </row>
    <row r="9" spans="1:4" x14ac:dyDescent="0.35">
      <c r="A9" s="259" t="s">
        <v>1623</v>
      </c>
      <c r="B9" s="256"/>
      <c r="C9" s="257"/>
      <c r="D9" s="256"/>
    </row>
    <row r="10" spans="1:4" x14ac:dyDescent="0.35">
      <c r="A10" s="255" t="s">
        <v>1624</v>
      </c>
      <c r="B10" s="260">
        <v>2461512.59</v>
      </c>
      <c r="C10" s="261">
        <v>-2461512.59</v>
      </c>
      <c r="D10" s="260">
        <v>0</v>
      </c>
    </row>
    <row r="11" spans="1:4" hidden="1" x14ac:dyDescent="0.35">
      <c r="A11" s="255" t="s">
        <v>1625</v>
      </c>
      <c r="B11" s="262" t="s">
        <v>953</v>
      </c>
      <c r="C11" s="262" t="s">
        <v>960</v>
      </c>
      <c r="D11" s="260">
        <v>0</v>
      </c>
    </row>
    <row r="12" spans="1:4" x14ac:dyDescent="0.35">
      <c r="A12" s="255" t="s">
        <v>1043</v>
      </c>
      <c r="B12" s="256"/>
      <c r="C12" s="260">
        <v>2294990.2000000002</v>
      </c>
      <c r="D12" s="260">
        <v>2294990.2000000002</v>
      </c>
    </row>
    <row r="13" spans="1:4" x14ac:dyDescent="0.35">
      <c r="A13" s="255" t="s">
        <v>1044</v>
      </c>
      <c r="B13" s="256"/>
      <c r="C13" s="260">
        <v>18122.29</v>
      </c>
      <c r="D13" s="260">
        <v>18122.29</v>
      </c>
    </row>
    <row r="14" spans="1:4" x14ac:dyDescent="0.35">
      <c r="A14" s="255" t="s">
        <v>1045</v>
      </c>
      <c r="C14" s="260">
        <v>148400.1</v>
      </c>
      <c r="D14" s="260">
        <v>148400.1</v>
      </c>
    </row>
    <row r="15" spans="1:4" hidden="1" x14ac:dyDescent="0.35">
      <c r="A15" s="255" t="s">
        <v>1046</v>
      </c>
      <c r="B15" s="256"/>
      <c r="C15" s="262" t="s">
        <v>953</v>
      </c>
      <c r="D15" s="262" t="s">
        <v>953</v>
      </c>
    </row>
    <row r="16" spans="1:4" x14ac:dyDescent="0.35">
      <c r="A16" s="255" t="s">
        <v>1626</v>
      </c>
      <c r="B16" s="260">
        <v>411392.5</v>
      </c>
      <c r="C16" s="261">
        <v>-411392.5</v>
      </c>
      <c r="D16" s="260">
        <v>0</v>
      </c>
    </row>
    <row r="17" spans="1:4" hidden="1" x14ac:dyDescent="0.35">
      <c r="A17" s="255" t="s">
        <v>1048</v>
      </c>
      <c r="B17" s="256"/>
      <c r="C17" s="262" t="s">
        <v>953</v>
      </c>
      <c r="D17" s="262" t="s">
        <v>953</v>
      </c>
    </row>
    <row r="18" spans="1:4" x14ac:dyDescent="0.35">
      <c r="A18" s="253" t="s">
        <v>1047</v>
      </c>
      <c r="C18" s="260">
        <v>411392.5</v>
      </c>
      <c r="D18" s="260">
        <v>411392.5</v>
      </c>
    </row>
    <row r="19" spans="1:4" ht="21.75" thickBot="1" x14ac:dyDescent="0.4">
      <c r="A19" s="259" t="s">
        <v>1123</v>
      </c>
      <c r="B19" s="263">
        <f>B10+B16</f>
        <v>2872905.09</v>
      </c>
      <c r="C19" s="278">
        <f>SUM(C10:C18)</f>
        <v>0</v>
      </c>
      <c r="D19" s="263">
        <f>D12+D13+D14+D18</f>
        <v>2872905.0900000003</v>
      </c>
    </row>
    <row r="20" spans="1:4" ht="21.75" hidden="1" thickTop="1" x14ac:dyDescent="0.35">
      <c r="A20" s="253" t="s">
        <v>1627</v>
      </c>
      <c r="B20" s="262">
        <v>0</v>
      </c>
      <c r="C20" s="262">
        <v>0</v>
      </c>
      <c r="D20" s="260">
        <v>0</v>
      </c>
    </row>
    <row r="21" spans="1:4" ht="21.75" hidden="1" thickTop="1" x14ac:dyDescent="0.35">
      <c r="A21" s="255" t="s">
        <v>1049</v>
      </c>
      <c r="C21" s="262">
        <v>0</v>
      </c>
      <c r="D21" s="262">
        <v>0</v>
      </c>
    </row>
    <row r="22" spans="1:4" ht="21.75" hidden="1" thickTop="1" x14ac:dyDescent="0.35">
      <c r="A22" s="253" t="s">
        <v>99</v>
      </c>
      <c r="B22" s="264">
        <f>B20+B21</f>
        <v>0</v>
      </c>
      <c r="C22" s="262">
        <v>0</v>
      </c>
      <c r="D22" s="264">
        <f>D20+D21</f>
        <v>0</v>
      </c>
    </row>
    <row r="23" spans="1:4" ht="7.5" customHeight="1" thickTop="1" x14ac:dyDescent="0.35">
      <c r="A23" s="253"/>
      <c r="B23" s="264"/>
      <c r="C23" s="262"/>
      <c r="D23" s="264"/>
    </row>
    <row r="24" spans="1:4" ht="21" customHeight="1" x14ac:dyDescent="0.35">
      <c r="A24" s="257" t="s">
        <v>1125</v>
      </c>
      <c r="B24" s="262"/>
      <c r="C24" s="262"/>
      <c r="D24" s="262"/>
    </row>
    <row r="25" spans="1:4" x14ac:dyDescent="0.35">
      <c r="A25" s="265" t="s">
        <v>899</v>
      </c>
      <c r="B25" s="262"/>
      <c r="C25" s="262"/>
      <c r="D25" s="262"/>
    </row>
    <row r="26" spans="1:4" x14ac:dyDescent="0.35">
      <c r="A26" s="266" t="s">
        <v>900</v>
      </c>
      <c r="B26" s="262"/>
      <c r="C26" s="262"/>
      <c r="D26" s="262"/>
    </row>
    <row r="27" spans="1:4" x14ac:dyDescent="0.35">
      <c r="A27" s="253" t="s">
        <v>1628</v>
      </c>
      <c r="B27" s="260">
        <v>109043.75</v>
      </c>
      <c r="C27" s="261">
        <v>-109043.75</v>
      </c>
      <c r="D27" s="260">
        <v>0</v>
      </c>
    </row>
    <row r="28" spans="1:4" x14ac:dyDescent="0.35">
      <c r="A28" s="253" t="s">
        <v>1629</v>
      </c>
      <c r="B28" s="260">
        <v>124646.38</v>
      </c>
      <c r="C28" s="261">
        <v>-124646.38</v>
      </c>
      <c r="D28" s="260">
        <v>0</v>
      </c>
    </row>
    <row r="29" spans="1:4" x14ac:dyDescent="0.35">
      <c r="A29" s="253" t="s">
        <v>100</v>
      </c>
      <c r="C29" s="260">
        <v>97771.3</v>
      </c>
      <c r="D29" s="260">
        <v>97771.3</v>
      </c>
    </row>
    <row r="30" spans="1:4" x14ac:dyDescent="0.35">
      <c r="A30" s="253" t="s">
        <v>1051</v>
      </c>
      <c r="C30" s="260">
        <v>135918.82999999999</v>
      </c>
      <c r="D30" s="260">
        <v>135918.82999999999</v>
      </c>
    </row>
    <row r="31" spans="1:4" x14ac:dyDescent="0.35">
      <c r="A31" s="253" t="s">
        <v>1630</v>
      </c>
      <c r="B31" s="260">
        <v>123295.25</v>
      </c>
      <c r="C31" s="261">
        <v>-123295.25</v>
      </c>
      <c r="D31" s="260">
        <v>0</v>
      </c>
    </row>
    <row r="32" spans="1:4" x14ac:dyDescent="0.35">
      <c r="A32" s="255" t="s">
        <v>1059</v>
      </c>
      <c r="C32" s="260">
        <v>123295.25</v>
      </c>
      <c r="D32" s="260">
        <v>123295.25</v>
      </c>
    </row>
    <row r="33" spans="1:4" x14ac:dyDescent="0.35">
      <c r="A33" s="253" t="s">
        <v>1631</v>
      </c>
      <c r="B33" s="260">
        <v>344180</v>
      </c>
      <c r="C33" s="261">
        <v>-344180</v>
      </c>
      <c r="D33" s="260">
        <v>0</v>
      </c>
    </row>
    <row r="34" spans="1:4" x14ac:dyDescent="0.35">
      <c r="A34" s="255" t="s">
        <v>1058</v>
      </c>
      <c r="C34" s="260">
        <v>344180</v>
      </c>
      <c r="D34" s="260">
        <v>344180</v>
      </c>
    </row>
    <row r="35" spans="1:4" hidden="1" x14ac:dyDescent="0.35">
      <c r="A35" s="253" t="s">
        <v>141</v>
      </c>
      <c r="B35" s="262" t="s">
        <v>953</v>
      </c>
      <c r="C35" s="262" t="s">
        <v>960</v>
      </c>
      <c r="D35" s="262" t="s">
        <v>953</v>
      </c>
    </row>
    <row r="36" spans="1:4" hidden="1" x14ac:dyDescent="0.35">
      <c r="A36" s="253" t="s">
        <v>1052</v>
      </c>
      <c r="B36" s="262" t="s">
        <v>953</v>
      </c>
      <c r="C36" s="262" t="s">
        <v>960</v>
      </c>
      <c r="D36" s="260">
        <v>0</v>
      </c>
    </row>
    <row r="37" spans="1:4" hidden="1" x14ac:dyDescent="0.35">
      <c r="A37" s="253" t="s">
        <v>1053</v>
      </c>
      <c r="C37" s="262" t="s">
        <v>953</v>
      </c>
      <c r="D37" s="262" t="s">
        <v>953</v>
      </c>
    </row>
    <row r="38" spans="1:4" hidden="1" x14ac:dyDescent="0.35">
      <c r="A38" s="266" t="s">
        <v>874</v>
      </c>
      <c r="B38" s="262"/>
      <c r="C38" s="262"/>
      <c r="D38" s="262"/>
    </row>
    <row r="39" spans="1:4" hidden="1" x14ac:dyDescent="0.35">
      <c r="A39" s="253" t="s">
        <v>875</v>
      </c>
      <c r="B39" s="262" t="s">
        <v>953</v>
      </c>
      <c r="C39" s="262" t="s">
        <v>960</v>
      </c>
      <c r="D39" s="262" t="s">
        <v>953</v>
      </c>
    </row>
    <row r="40" spans="1:4" hidden="1" x14ac:dyDescent="0.35">
      <c r="A40" s="253" t="s">
        <v>1055</v>
      </c>
      <c r="C40" s="262" t="s">
        <v>953</v>
      </c>
      <c r="D40" s="262" t="s">
        <v>953</v>
      </c>
    </row>
    <row r="41" spans="1:4" ht="21.75" thickBot="1" x14ac:dyDescent="0.4">
      <c r="A41" s="266" t="s">
        <v>903</v>
      </c>
      <c r="B41" s="263">
        <f>SUM(B27:B40)</f>
        <v>701165.38</v>
      </c>
      <c r="C41" s="268">
        <f>SUM(C27:C40)</f>
        <v>0</v>
      </c>
      <c r="D41" s="267">
        <f>SUM(D27:D40)</f>
        <v>701165.38</v>
      </c>
    </row>
    <row r="42" spans="1:4" s="284" customFormat="1" ht="21.75" thickTop="1" x14ac:dyDescent="0.35">
      <c r="A42" s="266"/>
      <c r="B42" s="301"/>
      <c r="C42" s="280"/>
      <c r="D42" s="302"/>
    </row>
    <row r="43" spans="1:4" s="284" customFormat="1" x14ac:dyDescent="0.35">
      <c r="A43" s="266"/>
      <c r="B43" s="301"/>
      <c r="C43" s="280"/>
      <c r="D43" s="302"/>
    </row>
    <row r="44" spans="1:4" s="284" customFormat="1" x14ac:dyDescent="0.35">
      <c r="A44" s="266"/>
      <c r="B44" s="301"/>
      <c r="C44" s="280"/>
      <c r="D44" s="302"/>
    </row>
    <row r="45" spans="1:4" ht="12" customHeight="1" x14ac:dyDescent="0.35">
      <c r="A45" s="266"/>
      <c r="B45" s="279"/>
      <c r="C45" s="280"/>
      <c r="D45" s="281"/>
    </row>
    <row r="46" spans="1:4" x14ac:dyDescent="0.35">
      <c r="A46" s="266" t="s">
        <v>904</v>
      </c>
      <c r="B46" s="262"/>
      <c r="C46" s="262"/>
      <c r="D46" s="262"/>
    </row>
    <row r="47" spans="1:4" x14ac:dyDescent="0.35">
      <c r="A47" s="253" t="s">
        <v>882</v>
      </c>
      <c r="B47" s="260">
        <v>79203081.010000005</v>
      </c>
      <c r="C47" s="261">
        <v>-79203081.010000005</v>
      </c>
      <c r="D47" s="260">
        <v>0</v>
      </c>
    </row>
    <row r="48" spans="1:4" x14ac:dyDescent="0.35">
      <c r="A48" s="253" t="s">
        <v>881</v>
      </c>
      <c r="B48" s="260">
        <v>28863609.579999998</v>
      </c>
      <c r="C48" s="261">
        <v>-28863609.579999998</v>
      </c>
      <c r="D48" s="260">
        <v>0</v>
      </c>
    </row>
    <row r="49" spans="1:4" x14ac:dyDescent="0.35">
      <c r="A49" s="253" t="s">
        <v>868</v>
      </c>
      <c r="B49" s="260">
        <v>2295356.12</v>
      </c>
      <c r="C49" s="261">
        <v>-2295356.12</v>
      </c>
      <c r="D49" s="260">
        <v>0</v>
      </c>
    </row>
    <row r="50" spans="1:4" hidden="1" x14ac:dyDescent="0.35">
      <c r="A50" s="253" t="s">
        <v>873</v>
      </c>
      <c r="B50" s="260" t="s">
        <v>953</v>
      </c>
      <c r="C50" s="260" t="s">
        <v>960</v>
      </c>
      <c r="D50" s="260">
        <v>0</v>
      </c>
    </row>
    <row r="51" spans="1:4" hidden="1" x14ac:dyDescent="0.35">
      <c r="A51" s="253" t="s">
        <v>878</v>
      </c>
      <c r="B51" s="260" t="s">
        <v>953</v>
      </c>
      <c r="C51" s="260" t="s">
        <v>960</v>
      </c>
      <c r="D51" s="260">
        <v>0</v>
      </c>
    </row>
    <row r="52" spans="1:4" x14ac:dyDescent="0.35">
      <c r="A52" s="253" t="s">
        <v>1080</v>
      </c>
      <c r="C52" s="260">
        <v>110362046.70999999</v>
      </c>
      <c r="D52" s="260">
        <v>110362046.70999999</v>
      </c>
    </row>
    <row r="53" spans="1:4" ht="21.75" thickBot="1" x14ac:dyDescent="0.4">
      <c r="A53" s="266" t="s">
        <v>914</v>
      </c>
      <c r="B53" s="263">
        <f>SUM(B47:B52)</f>
        <v>110362046.71000001</v>
      </c>
      <c r="C53" s="268">
        <f>SUM(C47:C52)</f>
        <v>0</v>
      </c>
      <c r="D53" s="268">
        <f>SUM(D47:D52)</f>
        <v>110362046.70999999</v>
      </c>
    </row>
    <row r="54" spans="1:4" ht="21.75" thickTop="1" x14ac:dyDescent="0.35">
      <c r="A54" s="257" t="s">
        <v>1</v>
      </c>
      <c r="C54" s="262"/>
      <c r="D54" s="262"/>
    </row>
    <row r="55" spans="1:4" x14ac:dyDescent="0.35">
      <c r="A55" s="266" t="s">
        <v>907</v>
      </c>
      <c r="B55" s="262"/>
      <c r="C55" s="262"/>
      <c r="D55" s="260"/>
    </row>
    <row r="56" spans="1:4" x14ac:dyDescent="0.35">
      <c r="A56" s="253" t="s">
        <v>1632</v>
      </c>
      <c r="B56" s="260">
        <v>5957468.3499999996</v>
      </c>
      <c r="C56" s="261">
        <v>-5957468.3499999996</v>
      </c>
      <c r="D56" s="260">
        <v>0</v>
      </c>
    </row>
    <row r="57" spans="1:4" x14ac:dyDescent="0.35">
      <c r="A57" s="253" t="s">
        <v>1633</v>
      </c>
      <c r="B57" s="260">
        <v>29079985.27</v>
      </c>
      <c r="C57" s="261">
        <v>-29079985.27</v>
      </c>
      <c r="D57" s="260">
        <v>0</v>
      </c>
    </row>
    <row r="58" spans="1:4" x14ac:dyDescent="0.35">
      <c r="A58" s="253" t="s">
        <v>1634</v>
      </c>
      <c r="B58" s="260">
        <v>21870686.57</v>
      </c>
      <c r="C58" s="261">
        <v>-21870686.57</v>
      </c>
      <c r="D58" s="260">
        <v>0</v>
      </c>
    </row>
    <row r="59" spans="1:4" x14ac:dyDescent="0.35">
      <c r="A59" s="253" t="s">
        <v>890</v>
      </c>
      <c r="C59" s="260">
        <v>21870686.57</v>
      </c>
      <c r="D59" s="260">
        <v>21870686.57</v>
      </c>
    </row>
    <row r="60" spans="1:4" hidden="1" x14ac:dyDescent="0.35">
      <c r="A60" s="253" t="s">
        <v>1635</v>
      </c>
      <c r="C60" s="260" t="s">
        <v>953</v>
      </c>
      <c r="D60" s="260" t="s">
        <v>953</v>
      </c>
    </row>
    <row r="61" spans="1:4" x14ac:dyDescent="0.35">
      <c r="A61" s="253" t="s">
        <v>522</v>
      </c>
      <c r="C61" s="260">
        <v>926109</v>
      </c>
      <c r="D61" s="260">
        <v>926109</v>
      </c>
    </row>
    <row r="62" spans="1:4" x14ac:dyDescent="0.35">
      <c r="A62" s="253" t="s">
        <v>1091</v>
      </c>
      <c r="C62" s="260">
        <v>32237910.530000001</v>
      </c>
      <c r="D62" s="260">
        <v>32237910.530000001</v>
      </c>
    </row>
    <row r="63" spans="1:4" x14ac:dyDescent="0.35">
      <c r="A63" s="253" t="s">
        <v>1082</v>
      </c>
      <c r="C63" s="260">
        <v>1232076.49</v>
      </c>
      <c r="D63" s="260">
        <v>1232076.49</v>
      </c>
    </row>
    <row r="64" spans="1:4" hidden="1" x14ac:dyDescent="0.35">
      <c r="A64" s="253" t="s">
        <v>1081</v>
      </c>
      <c r="C64" s="260" t="s">
        <v>953</v>
      </c>
      <c r="D64" s="260" t="s">
        <v>953</v>
      </c>
    </row>
    <row r="65" spans="1:6" hidden="1" x14ac:dyDescent="0.35">
      <c r="A65" s="253" t="s">
        <v>1140</v>
      </c>
      <c r="C65" s="260" t="s">
        <v>953</v>
      </c>
      <c r="D65" s="260" t="s">
        <v>953</v>
      </c>
    </row>
    <row r="66" spans="1:6" x14ac:dyDescent="0.35">
      <c r="A66" s="253" t="s">
        <v>348</v>
      </c>
      <c r="C66" s="260">
        <v>641357.6</v>
      </c>
      <c r="D66" s="260">
        <v>641357.6</v>
      </c>
    </row>
    <row r="67" spans="1:6" ht="21.75" thickBot="1" x14ac:dyDescent="0.4">
      <c r="A67" s="266" t="s">
        <v>908</v>
      </c>
      <c r="B67" s="263">
        <f>SUM(B56:B66)</f>
        <v>56908140.189999998</v>
      </c>
      <c r="C67" s="268">
        <v>0</v>
      </c>
      <c r="D67" s="268">
        <f>SUM(D56:D66)</f>
        <v>56908140.190000005</v>
      </c>
    </row>
    <row r="68" spans="1:6" ht="21.75" thickTop="1" x14ac:dyDescent="0.35">
      <c r="A68" s="266" t="s">
        <v>1126</v>
      </c>
      <c r="B68" s="269"/>
      <c r="C68" s="264"/>
      <c r="D68" s="262"/>
    </row>
    <row r="69" spans="1:6" x14ac:dyDescent="0.35">
      <c r="A69" s="253" t="s">
        <v>886</v>
      </c>
      <c r="B69" s="260">
        <v>1591274.6</v>
      </c>
      <c r="C69" s="261">
        <v>-239178.03</v>
      </c>
      <c r="D69" s="260">
        <f>B69+C69</f>
        <v>1352096.57</v>
      </c>
      <c r="F69" s="120"/>
    </row>
    <row r="70" spans="1:6" x14ac:dyDescent="0.35">
      <c r="A70" s="253" t="s">
        <v>887</v>
      </c>
      <c r="B70" s="260">
        <v>1146237.54</v>
      </c>
      <c r="C70" s="261">
        <v>-588348.42000000004</v>
      </c>
      <c r="D70" s="260">
        <f>B70+C70</f>
        <v>557889.12</v>
      </c>
      <c r="F70" s="120"/>
    </row>
    <row r="71" spans="1:6" x14ac:dyDescent="0.35">
      <c r="A71" s="253" t="s">
        <v>1018</v>
      </c>
      <c r="C71" s="260">
        <v>827526.45</v>
      </c>
      <c r="D71" s="260">
        <v>827526.45</v>
      </c>
      <c r="F71" s="120"/>
    </row>
    <row r="72" spans="1:6" x14ac:dyDescent="0.35">
      <c r="A72" s="253" t="s">
        <v>1042</v>
      </c>
      <c r="C72" s="260">
        <f>6138784.22+45000</f>
        <v>6183784.2199999997</v>
      </c>
      <c r="D72" s="260">
        <f>6138784.22+45000</f>
        <v>6183784.2199999997</v>
      </c>
    </row>
    <row r="73" spans="1:6" x14ac:dyDescent="0.35">
      <c r="A73" s="253" t="s">
        <v>1016</v>
      </c>
      <c r="B73" s="270">
        <v>19584900.34</v>
      </c>
      <c r="C73" s="261">
        <f>-6138784.22-45000</f>
        <v>-6183784.2199999997</v>
      </c>
      <c r="D73" s="260">
        <f>B73+C73</f>
        <v>13401116.120000001</v>
      </c>
    </row>
    <row r="74" spans="1:6" ht="21.75" thickBot="1" x14ac:dyDescent="0.4">
      <c r="A74" s="266" t="s">
        <v>910</v>
      </c>
      <c r="B74" s="271">
        <f>SUM(B69:B73)</f>
        <v>22322412.48</v>
      </c>
      <c r="C74" s="72">
        <f>SUM(C69:C73)</f>
        <v>0</v>
      </c>
      <c r="D74" s="272">
        <f>SUM(D69:D73)</f>
        <v>22322412.48</v>
      </c>
    </row>
    <row r="75" spans="1:6" ht="18" customHeight="1" thickTop="1" x14ac:dyDescent="0.35">
      <c r="A75" s="253"/>
      <c r="B75" s="253"/>
    </row>
    <row r="76" spans="1:6" ht="18" customHeight="1" x14ac:dyDescent="0.35">
      <c r="A76" s="253"/>
      <c r="B76" s="274"/>
      <c r="C76" s="274"/>
      <c r="D76" s="275"/>
    </row>
    <row r="77" spans="1:6" x14ac:dyDescent="0.35">
      <c r="A77" s="253"/>
      <c r="B77" s="276"/>
    </row>
    <row r="78" spans="1:6" ht="18" customHeight="1" x14ac:dyDescent="0.35">
      <c r="A78" s="253"/>
      <c r="B78" s="253"/>
    </row>
    <row r="79" spans="1:6" ht="18" customHeight="1" x14ac:dyDescent="0.35">
      <c r="A79" s="253"/>
      <c r="B79" s="253"/>
    </row>
    <row r="80" spans="1:6" ht="25.5" customHeight="1" x14ac:dyDescent="0.35">
      <c r="A80" s="253"/>
      <c r="B80" s="253"/>
    </row>
    <row r="81" spans="1:2" ht="21.75" customHeight="1" x14ac:dyDescent="0.35">
      <c r="A81" s="253"/>
      <c r="B81" s="253"/>
    </row>
  </sheetData>
  <mergeCells count="4">
    <mergeCell ref="B5:D5"/>
    <mergeCell ref="A2:B2"/>
    <mergeCell ref="C2:D2"/>
    <mergeCell ref="A1:D1"/>
  </mergeCells>
  <pageMargins left="0.78740157480314965" right="0.39370078740157483" top="1.181102362204724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39</vt:i4>
      </vt:variant>
      <vt:variant>
        <vt:lpstr>ช่วงที่มีชื่อ</vt:lpstr>
      </vt:variant>
      <vt:variant>
        <vt:i4>3</vt:i4>
      </vt:variant>
    </vt:vector>
  </HeadingPairs>
  <TitlesOfParts>
    <vt:vector size="42" baseType="lpstr">
      <vt:lpstr>L</vt:lpstr>
      <vt:lpstr>W</vt:lpstr>
      <vt:lpstr>งบฐานะการเงิน</vt:lpstr>
      <vt:lpstr>งบผลการดำเนินงาน</vt:lpstr>
      <vt:lpstr>งบเปลี่ยนแปลง</vt:lpstr>
      <vt:lpstr>4-5</vt:lpstr>
      <vt:lpstr>5</vt:lpstr>
      <vt:lpstr>6-7</vt:lpstr>
      <vt:lpstr>7</vt:lpstr>
      <vt:lpstr>8-11</vt:lpstr>
      <vt:lpstr>9</vt:lpstr>
      <vt:lpstr>10</vt:lpstr>
      <vt:lpstr>11</vt:lpstr>
      <vt:lpstr>12-13</vt:lpstr>
      <vt:lpstr>13</vt:lpstr>
      <vt:lpstr>14-16</vt:lpstr>
      <vt:lpstr>15</vt:lpstr>
      <vt:lpstr>16</vt:lpstr>
      <vt:lpstr>17</vt:lpstr>
      <vt:lpstr>18</vt:lpstr>
      <vt:lpstr>19-20</vt:lpstr>
      <vt:lpstr>20</vt:lpstr>
      <vt:lpstr>21-23</vt:lpstr>
      <vt:lpstr>22</vt:lpstr>
      <vt:lpstr>23</vt:lpstr>
      <vt:lpstr>24-25</vt:lpstr>
      <vt:lpstr>25</vt:lpstr>
      <vt:lpstr>26-27</vt:lpstr>
      <vt:lpstr>27</vt:lpstr>
      <vt:lpstr>28-30</vt:lpstr>
      <vt:lpstr>29</vt:lpstr>
      <vt:lpstr>30</vt:lpstr>
      <vt:lpstr>31-33</vt:lpstr>
      <vt:lpstr>32</vt:lpstr>
      <vt:lpstr>33</vt:lpstr>
      <vt:lpstr>34-35</vt:lpstr>
      <vt:lpstr>35</vt:lpstr>
      <vt:lpstr>36</vt:lpstr>
      <vt:lpstr>37</vt:lpstr>
      <vt:lpstr>'37'!Print_Titles</vt:lpstr>
      <vt:lpstr>'4-5'!Print_Titles</vt:lpstr>
      <vt:lpstr>งบฐานะการเงิน!Print_Titles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MOM</dc:creator>
  <cp:keywords/>
  <dc:description/>
  <cp:lastModifiedBy>User</cp:lastModifiedBy>
  <cp:revision/>
  <cp:lastPrinted>2022-11-25T03:12:29Z</cp:lastPrinted>
  <dcterms:created xsi:type="dcterms:W3CDTF">2020-11-13T02:58:33Z</dcterms:created>
  <dcterms:modified xsi:type="dcterms:W3CDTF">2022-11-25T03:22:09Z</dcterms:modified>
  <cp:category/>
  <cp:contentStatus/>
</cp:coreProperties>
</file>